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SREAA\5-Agrienvt_biodiv\55-Biodiversité\3-Haies\1-Pacte-en-faveur-de-la-haie\2-Appel-a-projets\4-Investissement\1-Docs-publication-site-DRAAF\"/>
    </mc:Choice>
  </mc:AlternateContent>
  <bookViews>
    <workbookView xWindow="0" yWindow="0" windowWidth="28800" windowHeight="12300"/>
  </bookViews>
  <sheets>
    <sheet name="Barèmes" sheetId="6" r:id="rId1"/>
    <sheet name="Calcul haies" sheetId="1" r:id="rId2"/>
    <sheet name="Calcul alignement d'arbres" sheetId="4" r:id="rId3"/>
    <sheet name="Calcul bouchons marnais" sheetId="7" r:id="rId4"/>
    <sheet name="Régénération naturelle assistée" sheetId="9" r:id="rId5"/>
  </sheets>
  <definedNames>
    <definedName name="_xlnm.Print_Area" localSheetId="0">Barèmes!$A$1:$S$12</definedName>
    <definedName name="_xlnm.Print_Area" localSheetId="2">'Calcul alignement d''arbres'!$A$1:$S$62</definedName>
    <definedName name="_xlnm.Print_Area" localSheetId="3">'Calcul bouchons marnais'!$A$1:$S$63</definedName>
    <definedName name="_xlnm.Print_Area" localSheetId="1">'Calcul haies'!$A$1:$Q$65</definedName>
    <definedName name="_xlnm.Print_Area" localSheetId="4">'Régénération naturelle assistée'!$A$1:$M$60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4" l="1"/>
  <c r="D47" i="4"/>
  <c r="L46" i="7"/>
  <c r="L47" i="7"/>
  <c r="L48" i="7"/>
  <c r="K46" i="7"/>
  <c r="K47" i="7"/>
  <c r="K48" i="7"/>
  <c r="J46" i="7"/>
  <c r="J47" i="7"/>
  <c r="J48" i="7"/>
  <c r="F46" i="7"/>
  <c r="F47" i="7"/>
  <c r="F48" i="7"/>
  <c r="E46" i="7"/>
  <c r="E47" i="7"/>
  <c r="E48" i="7"/>
  <c r="D46" i="7"/>
  <c r="D47" i="7"/>
  <c r="D48" i="7"/>
  <c r="K35" i="7"/>
  <c r="K36" i="7"/>
  <c r="K37" i="7"/>
  <c r="I35" i="7"/>
  <c r="I36" i="7"/>
  <c r="I37" i="7"/>
  <c r="E35" i="7"/>
  <c r="E36" i="7"/>
  <c r="E37" i="7"/>
  <c r="M19" i="7"/>
  <c r="M20" i="7"/>
  <c r="M21" i="7"/>
  <c r="L19" i="7"/>
  <c r="L20" i="7"/>
  <c r="L21" i="7"/>
  <c r="J19" i="7"/>
  <c r="J20" i="7"/>
  <c r="J21" i="7"/>
  <c r="I19" i="7"/>
  <c r="I20" i="7"/>
  <c r="I21" i="7"/>
  <c r="G19" i="7"/>
  <c r="G20" i="7"/>
  <c r="G21" i="7"/>
  <c r="L46" i="4"/>
  <c r="L47" i="4"/>
  <c r="K46" i="4"/>
  <c r="K47" i="4"/>
  <c r="J46" i="4"/>
  <c r="J47" i="4"/>
  <c r="I46" i="4"/>
  <c r="I47" i="4"/>
  <c r="H35" i="4"/>
  <c r="H36" i="4"/>
  <c r="H20" i="4"/>
  <c r="H21" i="4"/>
  <c r="G18" i="4"/>
  <c r="H18" i="4" s="1"/>
  <c r="G19" i="4"/>
  <c r="H19" i="4" s="1"/>
  <c r="G20" i="4"/>
  <c r="G21" i="4"/>
  <c r="G17" i="4"/>
  <c r="R48" i="1"/>
  <c r="R49" i="1"/>
  <c r="R50" i="1"/>
  <c r="F48" i="1"/>
  <c r="F49" i="1"/>
  <c r="F50" i="1"/>
  <c r="E48" i="1"/>
  <c r="E49" i="1"/>
  <c r="E50" i="1"/>
  <c r="D48" i="1"/>
  <c r="D49" i="1"/>
  <c r="D50" i="1"/>
  <c r="S37" i="1"/>
  <c r="S38" i="1"/>
  <c r="S39" i="1"/>
  <c r="B36" i="1"/>
  <c r="B37" i="1"/>
  <c r="B38" i="1"/>
  <c r="B39" i="1"/>
  <c r="K18" i="1"/>
  <c r="K19" i="1"/>
  <c r="K20" i="1"/>
  <c r="K21" i="1"/>
  <c r="K17" i="1"/>
  <c r="I19" i="1"/>
  <c r="I20" i="1"/>
  <c r="I21" i="1"/>
  <c r="H18" i="1"/>
  <c r="I18" i="1" s="1"/>
  <c r="H19" i="1"/>
  <c r="H20" i="1"/>
  <c r="H21" i="1"/>
  <c r="E22" i="9" l="1"/>
  <c r="D35" i="7"/>
  <c r="D36" i="7"/>
  <c r="D37" i="7"/>
  <c r="G22" i="4"/>
  <c r="Q36" i="1"/>
  <c r="Q37" i="1"/>
  <c r="Q38" i="1"/>
  <c r="Q39" i="1"/>
  <c r="E46" i="4" l="1"/>
  <c r="E47" i="4"/>
  <c r="M35" i="4"/>
  <c r="M36" i="4"/>
  <c r="H17" i="1" l="1"/>
  <c r="I17" i="1" s="1"/>
  <c r="E13" i="6"/>
  <c r="J17" i="1" l="1"/>
  <c r="E20" i="6" l="1"/>
  <c r="E47" i="6" l="1"/>
  <c r="H18" i="7"/>
  <c r="H19" i="7"/>
  <c r="H20" i="7"/>
  <c r="H21" i="7"/>
  <c r="H17" i="7"/>
  <c r="E18" i="7"/>
  <c r="E19" i="7"/>
  <c r="E20" i="7"/>
  <c r="E21" i="7"/>
  <c r="E17" i="7"/>
  <c r="F17" i="7"/>
  <c r="K21" i="7"/>
  <c r="K18" i="7"/>
  <c r="K19" i="7"/>
  <c r="K20" i="7"/>
  <c r="K17" i="7"/>
  <c r="F18" i="7"/>
  <c r="F19" i="7"/>
  <c r="F20" i="7"/>
  <c r="F21" i="7"/>
  <c r="E22" i="6"/>
  <c r="E21" i="6"/>
  <c r="E19" i="6"/>
  <c r="E18" i="6"/>
  <c r="E17" i="6"/>
  <c r="E16" i="6"/>
  <c r="E15" i="6"/>
  <c r="J18" i="7" l="1"/>
  <c r="J17" i="7"/>
  <c r="G18" i="7"/>
  <c r="I18" i="7" s="1"/>
  <c r="L18" i="7"/>
  <c r="G17" i="7"/>
  <c r="I17" i="7" s="1"/>
  <c r="L17" i="7"/>
  <c r="K34" i="9"/>
  <c r="J34" i="9"/>
  <c r="E18" i="9"/>
  <c r="E19" i="9"/>
  <c r="E20" i="9"/>
  <c r="E21" i="9"/>
  <c r="E17" i="9"/>
  <c r="C33" i="9"/>
  <c r="C46" i="9" s="1"/>
  <c r="B33" i="9"/>
  <c r="B46" i="9" s="1"/>
  <c r="C32" i="9"/>
  <c r="B32" i="9"/>
  <c r="B45" i="9" s="1"/>
  <c r="C31" i="9"/>
  <c r="B31" i="9"/>
  <c r="B44" i="9" s="1"/>
  <c r="C30" i="9"/>
  <c r="B30" i="9"/>
  <c r="B43" i="9" s="1"/>
  <c r="C29" i="9"/>
  <c r="B29" i="9"/>
  <c r="B42" i="9" s="1"/>
  <c r="M18" i="7" l="1"/>
  <c r="M17" i="7"/>
  <c r="L22" i="7"/>
  <c r="G22" i="7"/>
  <c r="C42" i="9"/>
  <c r="C43" i="9"/>
  <c r="P43" i="9" s="1"/>
  <c r="P46" i="9"/>
  <c r="C45" i="9"/>
  <c r="P45" i="9" s="1"/>
  <c r="C44" i="9"/>
  <c r="P44" i="9" s="1"/>
  <c r="L34" i="9"/>
  <c r="N34" i="9"/>
  <c r="P30" i="9"/>
  <c r="P31" i="9"/>
  <c r="P32" i="9"/>
  <c r="P33" i="9"/>
  <c r="E34" i="9"/>
  <c r="I22" i="7" l="1"/>
  <c r="P34" i="9"/>
  <c r="G34" i="9"/>
  <c r="Q31" i="9"/>
  <c r="M34" i="9"/>
  <c r="D34" i="9"/>
  <c r="Q29" i="9"/>
  <c r="Q32" i="9"/>
  <c r="O34" i="9"/>
  <c r="I34" i="9"/>
  <c r="F34" i="9"/>
  <c r="Q30" i="9"/>
  <c r="H34" i="9"/>
  <c r="Q33" i="9"/>
  <c r="C48" i="7"/>
  <c r="B48" i="7"/>
  <c r="C47" i="7"/>
  <c r="B47" i="7"/>
  <c r="C46" i="7"/>
  <c r="B46" i="7"/>
  <c r="C45" i="7"/>
  <c r="B45" i="7"/>
  <c r="C44" i="7"/>
  <c r="B44" i="7"/>
  <c r="C37" i="7"/>
  <c r="B37" i="7"/>
  <c r="C36" i="7"/>
  <c r="L36" i="7" s="1"/>
  <c r="B36" i="7"/>
  <c r="C35" i="7"/>
  <c r="L35" i="7" s="1"/>
  <c r="B35" i="7"/>
  <c r="C34" i="7"/>
  <c r="B34" i="7"/>
  <c r="C33" i="7"/>
  <c r="B33" i="7"/>
  <c r="L34" i="7" l="1"/>
  <c r="I34" i="7"/>
  <c r="K34" i="7"/>
  <c r="E34" i="7"/>
  <c r="D34" i="7"/>
  <c r="K45" i="7"/>
  <c r="F45" i="7"/>
  <c r="D45" i="7"/>
  <c r="L45" i="7"/>
  <c r="J45" i="7"/>
  <c r="E45" i="7"/>
  <c r="L33" i="7"/>
  <c r="K33" i="7"/>
  <c r="J33" i="7"/>
  <c r="E33" i="7"/>
  <c r="L44" i="7"/>
  <c r="K44" i="7"/>
  <c r="J44" i="7"/>
  <c r="F44" i="7"/>
  <c r="E44" i="7"/>
  <c r="D44" i="7"/>
  <c r="I33" i="7"/>
  <c r="M37" i="7"/>
  <c r="L37" i="7"/>
  <c r="J34" i="7"/>
  <c r="M34" i="7"/>
  <c r="J35" i="7"/>
  <c r="M35" i="7"/>
  <c r="J36" i="7"/>
  <c r="M36" i="7"/>
  <c r="D33" i="7"/>
  <c r="M33" i="7"/>
  <c r="F36" i="7"/>
  <c r="F35" i="7"/>
  <c r="J37" i="7"/>
  <c r="Q34" i="9"/>
  <c r="F33" i="7"/>
  <c r="F34" i="7"/>
  <c r="F37" i="7"/>
  <c r="I38" i="7" l="1"/>
  <c r="F49" i="7" s="1"/>
  <c r="K49" i="7"/>
  <c r="M46" i="7"/>
  <c r="M22" i="7"/>
  <c r="L49" i="7"/>
  <c r="J49" i="7"/>
  <c r="E49" i="7"/>
  <c r="M48" i="7"/>
  <c r="M47" i="7"/>
  <c r="I18" i="4"/>
  <c r="I19" i="4"/>
  <c r="I20" i="4"/>
  <c r="I21" i="4"/>
  <c r="I17" i="4"/>
  <c r="E22" i="4"/>
  <c r="D22" i="4"/>
  <c r="H17" i="4"/>
  <c r="C47" i="4"/>
  <c r="B47" i="4"/>
  <c r="C46" i="4"/>
  <c r="B46" i="4"/>
  <c r="C45" i="4"/>
  <c r="B45" i="4"/>
  <c r="C44" i="4"/>
  <c r="D44" i="4" s="1"/>
  <c r="B44" i="4"/>
  <c r="C43" i="4"/>
  <c r="B43" i="4"/>
  <c r="C36" i="4"/>
  <c r="B36" i="4"/>
  <c r="C35" i="4"/>
  <c r="B35" i="4"/>
  <c r="C34" i="4"/>
  <c r="B34" i="4"/>
  <c r="C33" i="4"/>
  <c r="B33" i="4"/>
  <c r="C32" i="4"/>
  <c r="B32" i="4"/>
  <c r="Q35" i="1"/>
  <c r="J45" i="4" l="1"/>
  <c r="D45" i="4"/>
  <c r="K45" i="4"/>
  <c r="L45" i="4"/>
  <c r="I45" i="4"/>
  <c r="E45" i="4"/>
  <c r="H34" i="4"/>
  <c r="M34" i="4"/>
  <c r="I22" i="4"/>
  <c r="H33" i="4"/>
  <c r="M33" i="4"/>
  <c r="L44" i="4"/>
  <c r="I44" i="4"/>
  <c r="K44" i="4"/>
  <c r="J44" i="4"/>
  <c r="E44" i="4"/>
  <c r="L43" i="4"/>
  <c r="K43" i="4"/>
  <c r="D43" i="4"/>
  <c r="E43" i="4"/>
  <c r="H32" i="4"/>
  <c r="M32" i="4"/>
  <c r="D49" i="7"/>
  <c r="I43" i="4"/>
  <c r="J43" i="4"/>
  <c r="I32" i="4"/>
  <c r="L32" i="4"/>
  <c r="E36" i="4"/>
  <c r="L36" i="4"/>
  <c r="I33" i="4"/>
  <c r="L33" i="4"/>
  <c r="E34" i="4"/>
  <c r="L34" i="4"/>
  <c r="D35" i="4"/>
  <c r="L35" i="4"/>
  <c r="M45" i="7"/>
  <c r="I34" i="4"/>
  <c r="J36" i="4"/>
  <c r="E33" i="4"/>
  <c r="I35" i="4"/>
  <c r="J32" i="4"/>
  <c r="J35" i="4"/>
  <c r="J34" i="4"/>
  <c r="I36" i="4"/>
  <c r="J33" i="4"/>
  <c r="D33" i="4"/>
  <c r="E32" i="4"/>
  <c r="E35" i="4"/>
  <c r="D36" i="4"/>
  <c r="D32" i="4"/>
  <c r="D34" i="4"/>
  <c r="M45" i="4" l="1"/>
  <c r="M46" i="4"/>
  <c r="M47" i="4"/>
  <c r="M44" i="4"/>
  <c r="M43" i="4"/>
  <c r="H37" i="4"/>
  <c r="E48" i="4" s="1"/>
  <c r="D48" i="4"/>
  <c r="I48" i="4"/>
  <c r="J48" i="4"/>
  <c r="K48" i="4"/>
  <c r="L48" i="4" l="1"/>
  <c r="M44" i="7"/>
  <c r="M49" i="7" l="1"/>
  <c r="P35" i="1"/>
  <c r="P36" i="1"/>
  <c r="P37" i="1"/>
  <c r="P38" i="1"/>
  <c r="P39" i="1"/>
  <c r="C50" i="1" l="1"/>
  <c r="B50" i="1"/>
  <c r="C49" i="1"/>
  <c r="B49" i="1"/>
  <c r="C48" i="1"/>
  <c r="B48" i="1"/>
  <c r="C47" i="1"/>
  <c r="B47" i="1"/>
  <c r="C46" i="1"/>
  <c r="B46" i="1"/>
  <c r="B35" i="1"/>
  <c r="C39" i="1"/>
  <c r="C38" i="1"/>
  <c r="C37" i="1"/>
  <c r="C36" i="1"/>
  <c r="S36" i="1" s="1"/>
  <c r="C35" i="1"/>
  <c r="S35" i="1" s="1"/>
  <c r="D46" i="1" l="1"/>
  <c r="R46" i="1"/>
  <c r="D47" i="1"/>
  <c r="R47" i="1"/>
  <c r="E47" i="1"/>
  <c r="L48" i="1"/>
  <c r="G48" i="1"/>
  <c r="L47" i="1"/>
  <c r="L49" i="1"/>
  <c r="G49" i="1"/>
  <c r="L50" i="1"/>
  <c r="G50" i="1"/>
  <c r="L46" i="1"/>
  <c r="K46" i="1"/>
  <c r="G46" i="1"/>
  <c r="F46" i="1"/>
  <c r="E46" i="1"/>
  <c r="J35" i="1"/>
  <c r="J39" i="1"/>
  <c r="J37" i="1"/>
  <c r="J38" i="1"/>
  <c r="K35" i="1"/>
  <c r="J36" i="1"/>
  <c r="K48" i="1"/>
  <c r="K49" i="1"/>
  <c r="R39" i="1"/>
  <c r="R35" i="1"/>
  <c r="R36" i="1"/>
  <c r="R37" i="1"/>
  <c r="R38" i="1"/>
  <c r="G35" i="1"/>
  <c r="K37" i="1"/>
  <c r="G36" i="1"/>
  <c r="K38" i="1"/>
  <c r="F39" i="1"/>
  <c r="G37" i="1"/>
  <c r="K39" i="1"/>
  <c r="G38" i="1"/>
  <c r="F36" i="1"/>
  <c r="F35" i="1"/>
  <c r="G39" i="1"/>
  <c r="K36" i="1"/>
  <c r="F38" i="1"/>
  <c r="F37" i="1"/>
  <c r="D51" i="1" l="1"/>
  <c r="S46" i="1"/>
  <c r="E51" i="1"/>
  <c r="I22" i="1"/>
  <c r="K47" i="1" l="1"/>
  <c r="K50" i="1"/>
  <c r="J20" i="1"/>
  <c r="J19" i="1"/>
  <c r="J21" i="1"/>
  <c r="K22" i="1"/>
  <c r="L51" i="1" l="1"/>
  <c r="J18" i="1"/>
  <c r="F47" i="1" l="1"/>
  <c r="F51" i="1" s="1"/>
  <c r="G47" i="1"/>
  <c r="S50" i="1"/>
  <c r="S49" i="1"/>
  <c r="S48" i="1"/>
  <c r="R51" i="1"/>
  <c r="K51" i="1"/>
  <c r="S47" i="1" l="1"/>
  <c r="S51" i="1" s="1"/>
  <c r="J40" i="1" l="1"/>
  <c r="G51" i="1" s="1"/>
  <c r="M48" i="4"/>
</calcChain>
</file>

<file path=xl/sharedStrings.xml><?xml version="1.0" encoding="utf-8"?>
<sst xmlns="http://schemas.openxmlformats.org/spreadsheetml/2006/main" count="332" uniqueCount="149">
  <si>
    <t>Identification</t>
  </si>
  <si>
    <t>Total</t>
  </si>
  <si>
    <t>Identification de la haie</t>
  </si>
  <si>
    <t>Identification de l'élément</t>
  </si>
  <si>
    <t xml:space="preserve">Identification de la parcelle </t>
  </si>
  <si>
    <t>Caractéristiques de la haie</t>
  </si>
  <si>
    <t>1 - Caractéristiques générales de la haie</t>
  </si>
  <si>
    <t>Nombre théorique de plants de la haie</t>
  </si>
  <si>
    <t>Préparation du sol</t>
  </si>
  <si>
    <t>Achat des plants</t>
  </si>
  <si>
    <t>Achat et mise en place paillage</t>
  </si>
  <si>
    <t>2 - Travaux prévisionnels</t>
  </si>
  <si>
    <t>Entretien année n+1</t>
  </si>
  <si>
    <t>Entretien année n+2</t>
  </si>
  <si>
    <t>Entretien année n+3</t>
  </si>
  <si>
    <t>sélectionner Oui/Non
(poste optionnel)</t>
  </si>
  <si>
    <t>Poste obligatoire</t>
  </si>
  <si>
    <t xml:space="preserve">Cellules non modifiables </t>
  </si>
  <si>
    <t>1 - Caractéristiques générales de l'alignement</t>
  </si>
  <si>
    <t>Pièce à joindre au dossier de demande d'aide</t>
  </si>
  <si>
    <t>Cellules à renseigner pour chaque linéaire de haie</t>
  </si>
  <si>
    <r>
      <rPr>
        <b/>
        <sz val="10"/>
        <color theme="1"/>
        <rFont val="Calibri"/>
        <family val="2"/>
        <scheme val="minor"/>
      </rPr>
      <t>1 :</t>
    </r>
    <r>
      <rPr>
        <sz val="10"/>
        <color theme="1"/>
        <rFont val="Calibri"/>
        <family val="2"/>
        <scheme val="minor"/>
      </rPr>
      <t xml:space="preserve">  sélectionner oui/non pour chaque poste de dépense optionnel et pour chaque linéaire</t>
    </r>
  </si>
  <si>
    <t>3 - Calcul des montants éligibles</t>
  </si>
  <si>
    <t>Achat et pose
protection gibier</t>
  </si>
  <si>
    <t>Porteur de projet</t>
  </si>
  <si>
    <t>"Pacte en faveur de la haie" en Grand Est</t>
  </si>
  <si>
    <t>Basses tiges</t>
  </si>
  <si>
    <t>Hautes tiges</t>
  </si>
  <si>
    <t>% de plants basses tiges</t>
  </si>
  <si>
    <t>% de plants hautes tiges</t>
  </si>
  <si>
    <t>% de plants de marque VL</t>
  </si>
  <si>
    <t>% de plants MFR</t>
  </si>
  <si>
    <r>
      <rPr>
        <b/>
        <sz val="10"/>
        <color theme="1"/>
        <rFont val="Calibri"/>
        <family val="2"/>
        <scheme val="minor"/>
      </rPr>
      <t>2 :</t>
    </r>
    <r>
      <rPr>
        <sz val="10"/>
        <color theme="1"/>
        <rFont val="Calibri"/>
        <family val="2"/>
        <scheme val="minor"/>
      </rPr>
      <t xml:space="preserve"> pour le poste achat de plants, précisez le % de plants de Végétal Local ainsi que le % de Matériel Forestier de Reproduction (NB : le cumul de ces deux % doit être </t>
    </r>
    <r>
      <rPr>
        <sz val="10"/>
        <color theme="1"/>
        <rFont val="Calibri"/>
        <family val="2"/>
      </rPr>
      <t>≥</t>
    </r>
    <r>
      <rPr>
        <sz val="12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>50% ; si ce cumul est supérieur à 50 %, le montant du barème sera ajusté en conséquence)</t>
    </r>
  </si>
  <si>
    <t>Appel à projets "SOUTIEN AUX INVESTISSEMENTS POUR LA PLANTATION ET L'ENTRETIEN DE HAIES ET D’ALIGNEMENTS D’ARBRES"</t>
  </si>
  <si>
    <t>Cellules à renseigner pour chaque linéaire d'arbres</t>
  </si>
  <si>
    <t>Densité en arbres/ha</t>
  </si>
  <si>
    <t>Si oui, % basses tiges protégées (à préciser)</t>
  </si>
  <si>
    <t>% hautes tiges protégées</t>
  </si>
  <si>
    <t>BANDE ENHERBÉE</t>
  </si>
  <si>
    <t>PLANTS</t>
  </si>
  <si>
    <t>PAILLAGE</t>
  </si>
  <si>
    <t>Optionnel</t>
  </si>
  <si>
    <t>Obligatoire</t>
  </si>
  <si>
    <t>Obligatoire sur hautes tiges</t>
  </si>
  <si>
    <t>1 - Caractéristiques générales du bouchon marnais</t>
  </si>
  <si>
    <t>Caractéristiques de l'alignement</t>
  </si>
  <si>
    <t>1 - Barème pour la plantation de haies</t>
  </si>
  <si>
    <t>2 - Barème pour la plantation d'arbres intraparcellaires</t>
  </si>
  <si>
    <r>
      <t>Pose</t>
    </r>
    <r>
      <rPr>
        <sz val="10"/>
        <color theme="1"/>
        <rFont val="Marianne"/>
        <family val="3"/>
      </rPr>
      <t xml:space="preserve"> </t>
    </r>
    <r>
      <rPr>
        <sz val="10"/>
        <color rgb="FF000000"/>
        <rFont val="Marianne"/>
        <family val="3"/>
      </rPr>
      <t>d’une clôture fixe</t>
    </r>
  </si>
  <si>
    <r>
      <rPr>
        <b/>
        <sz val="10"/>
        <color rgb="FF000000"/>
        <rFont val="Calibri"/>
        <family val="2"/>
      </rPr>
      <t>≥</t>
    </r>
    <r>
      <rPr>
        <b/>
        <sz val="10"/>
        <color rgb="FF000000"/>
        <rFont val="Marianne"/>
        <family val="3"/>
      </rPr>
      <t xml:space="preserve"> 50 %</t>
    </r>
  </si>
  <si>
    <t>plantation de haies</t>
  </si>
  <si>
    <t>plantation d'alignement d'arbres intraparcellaires</t>
  </si>
  <si>
    <t>plantation de bouchons marnais</t>
  </si>
  <si>
    <t>régénération naturelle assistée</t>
  </si>
  <si>
    <t>1 - Caractéristiques générales de la haie en régénération naturelle assistée</t>
  </si>
  <si>
    <t>Mise en défens : pose de clôture</t>
  </si>
  <si>
    <t>Enrichissement par des plants</t>
  </si>
  <si>
    <t>Achat et pose protection gibier</t>
  </si>
  <si>
    <t>Achat de graines à semer</t>
  </si>
  <si>
    <t>Semis</t>
  </si>
  <si>
    <t>Mise en place de haies de Benjes</t>
  </si>
  <si>
    <t>Taille année n+3</t>
  </si>
  <si>
    <t>Paillage</t>
  </si>
  <si>
    <t>2 - Calcul des montants éligibles</t>
  </si>
  <si>
    <t>3 - Devis</t>
  </si>
  <si>
    <t>Veuillez préciser le numéro du devis correspondant pour chaque poste de dépense et chaque linéaire concerné</t>
  </si>
  <si>
    <t>SOL et PLANTATION</t>
  </si>
  <si>
    <r>
      <t>Préparation du sol</t>
    </r>
    <r>
      <rPr>
        <sz val="10"/>
        <color theme="1"/>
        <rFont val="Marianne"/>
        <family val="3"/>
      </rPr>
      <t xml:space="preserve"> </t>
    </r>
    <r>
      <rPr>
        <sz val="10"/>
        <color rgb="FF000000"/>
        <rFont val="Marianne"/>
        <family val="3"/>
      </rPr>
      <t>avant plantation (décompactage, sous-solage, affinage en surface) et mise en place des plants</t>
    </r>
  </si>
  <si>
    <t>* Prise en compte de 15 % de regarnis lors de l'achat des plants</t>
  </si>
  <si>
    <t>** Moyenne pondérée de trois types de paillages (paille, copeaux de bois et feutre).</t>
  </si>
  <si>
    <t>Fourniture et pose du paillage**</t>
  </si>
  <si>
    <t>Achat de plants MFR*</t>
  </si>
  <si>
    <t>Achat de plants Végétal local*</t>
  </si>
  <si>
    <t>Achat de plants sans label*</t>
  </si>
  <si>
    <r>
      <t xml:space="preserve">ENTRETIEN </t>
    </r>
    <r>
      <rPr>
        <sz val="10"/>
        <color rgb="FF000000"/>
        <rFont val="Marianne"/>
        <family val="3"/>
      </rPr>
      <t>(sur 3 saisons de végétation)</t>
    </r>
  </si>
  <si>
    <t>Dégagement des jeunes plants de la strate herbacée et remplacement des plants morts (n+1, n+2, n+3) et Taille en année n+3</t>
  </si>
  <si>
    <t>Entretien sur 3 ans et taille en n+3</t>
  </si>
  <si>
    <t>Préparation du sol et Mise en place des plants</t>
  </si>
  <si>
    <t>Mise en place d’une bande enherbée de 3 m de large (1 rang) ou 4 m de large (2 rangs)</t>
  </si>
  <si>
    <t>Pose clôture fixe élevage</t>
  </si>
  <si>
    <t>CLÔTURE FIXE ÉLEVAGE</t>
  </si>
  <si>
    <t>Dégagement des plants de la strate herbacée et remplacement des plants morts (n+1, n+2, n+3) et Taille en année n+3</t>
  </si>
  <si>
    <t>Achat d'arbres sans label*</t>
  </si>
  <si>
    <t>Achat d'arbres Végétal local*</t>
  </si>
  <si>
    <t>Achat d'arbres MFR*</t>
  </si>
  <si>
    <t>Nombre théorique d'arbres</t>
  </si>
  <si>
    <t>Caractéristiques de la bande-bouchon*</t>
  </si>
  <si>
    <t>Nombre de bouchons</t>
  </si>
  <si>
    <t>Nombre de rangs</t>
  </si>
  <si>
    <t>Nombre théorique de plants de la bande-bouchon</t>
  </si>
  <si>
    <t>Densité de plants d'un bouchon/ml</t>
  </si>
  <si>
    <t>Cellules à renseigner pour chaque linéaire de bande-bouchon</t>
  </si>
  <si>
    <t>Coût pour Haie 1 rang (en € HT/ml)</t>
  </si>
  <si>
    <t>Coût pour Haie 2 rangs (en € HT/ml)</t>
  </si>
  <si>
    <t>Mise en place d’une bande enherbée de 4 m de large</t>
  </si>
  <si>
    <t>Coût par Bouchon (en € HT/ml)</t>
  </si>
  <si>
    <t>Coût par Bande-bouchon (en € HT/ml)</t>
  </si>
  <si>
    <t>Pour la régénération naturelle assistée, aucun barème ne s'applique : les coûts sont calculés au réel à partir de devis.</t>
  </si>
  <si>
    <t>Coût (en € HT/arbre)</t>
  </si>
  <si>
    <t>Optionnel sur basses tiges</t>
  </si>
  <si>
    <t>Mise en place d'une bande enherbée</t>
  </si>
  <si>
    <r>
      <rPr>
        <b/>
        <sz val="10"/>
        <color theme="1"/>
        <rFont val="Calibri"/>
        <family val="2"/>
        <scheme val="minor"/>
      </rPr>
      <t>1 :</t>
    </r>
    <r>
      <rPr>
        <sz val="10"/>
        <color theme="1"/>
        <rFont val="Calibri"/>
        <family val="2"/>
        <scheme val="minor"/>
      </rPr>
      <t xml:space="preserve"> sélectionner oui/non pour chaque poste de dépense optionnel et pour chaque linéaire</t>
    </r>
  </si>
  <si>
    <r>
      <rPr>
        <b/>
        <sz val="10"/>
        <color theme="1"/>
        <rFont val="Calibri"/>
        <family val="2"/>
        <scheme val="minor"/>
      </rPr>
      <t>2 :</t>
    </r>
    <r>
      <rPr>
        <sz val="10"/>
        <color theme="1"/>
        <rFont val="Calibri"/>
        <family val="2"/>
        <scheme val="minor"/>
      </rPr>
      <t xml:space="preserve"> pour le poste "Mise en place d'une bande enherbée", si "oui" est sélectionné, le calcul comptera automatiquement une largeur de 3 m pour une haie 1 rang et une largeur de 4 m pour une haie 2 rangs </t>
    </r>
  </si>
  <si>
    <r>
      <rPr>
        <b/>
        <sz val="10"/>
        <color theme="1"/>
        <rFont val="Calibri"/>
        <family val="2"/>
        <scheme val="minor"/>
      </rPr>
      <t>3 :</t>
    </r>
    <r>
      <rPr>
        <sz val="10"/>
        <color theme="1"/>
        <rFont val="Calibri"/>
        <family val="2"/>
        <scheme val="minor"/>
      </rPr>
      <t xml:space="preserve"> pour le poste "Pose clôture fixe élevage", si "oui" est sélectionné, le calcul comptera automatiquement 2 côtés dans le cas d'une haie intraparcellaire</t>
    </r>
  </si>
  <si>
    <r>
      <rPr>
        <b/>
        <sz val="10"/>
        <color theme="1"/>
        <rFont val="Calibri"/>
        <family val="2"/>
        <scheme val="minor"/>
      </rPr>
      <t>4 :</t>
    </r>
    <r>
      <rPr>
        <sz val="10"/>
        <color theme="1"/>
        <rFont val="Calibri"/>
        <family val="2"/>
        <scheme val="minor"/>
      </rPr>
      <t xml:space="preserve"> pour le poste "Achat des plants", précisez le % de plants de Végétal local ainsi que le % de Matériel Forestier de Reproduction (NB : le cumul de ces deux % doit être </t>
    </r>
    <r>
      <rPr>
        <sz val="10"/>
        <color theme="1"/>
        <rFont val="Calibri"/>
        <family val="2"/>
      </rPr>
      <t>≥</t>
    </r>
    <r>
      <rPr>
        <sz val="12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>50% ; si ce cumul est supérieur à 50 %, le montant du barème sera ajusté en conséquence)</t>
    </r>
  </si>
  <si>
    <t>9€ si haie intraparcellaire (2 côtés)</t>
  </si>
  <si>
    <t>PROTECTION INDIVIDUELLE ÉLEVAGE</t>
  </si>
  <si>
    <t>PROTECTION INDIVIDUELLE GIBIER</t>
  </si>
  <si>
    <r>
      <t>Achat et pose</t>
    </r>
    <r>
      <rPr>
        <sz val="10"/>
        <color theme="1"/>
        <rFont val="Marianne"/>
        <family val="3"/>
      </rPr>
      <t xml:space="preserve"> de </t>
    </r>
    <r>
      <rPr>
        <sz val="10"/>
        <color rgb="FF000000"/>
        <rFont val="Marianne"/>
        <family val="3"/>
      </rPr>
      <t>protections individuelles animaux d'élevage</t>
    </r>
  </si>
  <si>
    <t>Achat et pose  protection animaux d'élevage</t>
  </si>
  <si>
    <t>Mise en place d'une bande enherbée (≥ 3 m de large)</t>
  </si>
  <si>
    <t>Cellules à renseigner pour chaque linéaire</t>
  </si>
  <si>
    <t>Achat et pose de protections individuelles grand gibier</t>
  </si>
  <si>
    <t>Achat et pose de protections individuelles petit gibier</t>
  </si>
  <si>
    <t>Achat et pose
protection petit gibier - Basses tiges</t>
  </si>
  <si>
    <t>Achat et pose
protection grand gibier - Hautes tiges</t>
  </si>
  <si>
    <r>
      <rPr>
        <b/>
        <sz val="10"/>
        <color theme="1"/>
        <rFont val="Calibri"/>
        <family val="2"/>
        <scheme val="minor"/>
      </rPr>
      <t xml:space="preserve">5 </t>
    </r>
    <r>
      <rPr>
        <sz val="10"/>
        <color theme="1"/>
        <rFont val="Calibri"/>
        <family val="2"/>
        <scheme val="minor"/>
      </rPr>
      <t>: pour le poste "Achat et pose protection petit gibier sur basses tiges", précisez le % de plants en basses tiges protégés</t>
    </r>
  </si>
  <si>
    <t>Achat et pose
protection grand gibier</t>
  </si>
  <si>
    <t>3 - Barème pour la plantation de bande-bouchons marnais</t>
  </si>
  <si>
    <t>Une bande-bouchon est une bande enherbée de 4 m de large, composée de bouchons (équivalent d'une haie 2 rangs avec un espacement de 2 m entre les plants) de 15 m de long tous les 100 m.</t>
  </si>
  <si>
    <t>* une bande-bouchon est une bande enherbée de 4 m de large, composée de bouchons (équivalent d'une haie 2 rangs avec un espacement de 2 m entre les plants) de 15 m de long tous les 100 m</t>
  </si>
  <si>
    <t>Densité de la haie en plants/ml</t>
  </si>
  <si>
    <t>Achat d'arbustes sans label*</t>
  </si>
  <si>
    <t>Achat d'arbustes Végétal local*</t>
  </si>
  <si>
    <t>Achat d'arbustes MFR*</t>
  </si>
  <si>
    <t>Nombre de plants VL et MFR</t>
  </si>
  <si>
    <t>Annexe 6 - Fiche de calcul des montants de dépenses éligibles pour la plantation de haies et d'arbres intraparcellaires</t>
  </si>
  <si>
    <t>Annexe 6 - Fiche de calcul des montants de dépenses éligibles</t>
  </si>
  <si>
    <t>Longueur de la haie
(en ml)</t>
  </si>
  <si>
    <t>Nombre de rang (sélectionner 1 ou 2)</t>
  </si>
  <si>
    <t>Haie intraparcellaire (sélectionner Oui/Non)</t>
  </si>
  <si>
    <t>Haie "érosion" (sélectionner Oui/Non)</t>
  </si>
  <si>
    <t>Linéaire total (en km) *</t>
  </si>
  <si>
    <t>Indicateur Pacte en faveur de la haie</t>
  </si>
  <si>
    <t>* dans le cas d’une haie 2 rangs, la longueur est multipliée par deux pour l'indicateur du Pacte</t>
  </si>
  <si>
    <t>Espacement entre plants sur le rang (en m)</t>
  </si>
  <si>
    <t>Linéaire total
(en ml)</t>
  </si>
  <si>
    <t>Espacement entre plants sur la ligne (en m)</t>
  </si>
  <si>
    <t>Surface de la parcelle
(en ha)</t>
  </si>
  <si>
    <t>Linéaire total
(en km)</t>
  </si>
  <si>
    <t>Longueur d'un bouchon
(en m)</t>
  </si>
  <si>
    <t>Linéaire réel total des bouchons
(en ml)</t>
  </si>
  <si>
    <t>Espacement entre bouchons sur la bande
(en m)</t>
  </si>
  <si>
    <t>Longueur totale de l'élément
(en m)</t>
  </si>
  <si>
    <t>Linéaire total
(en km) **</t>
  </si>
  <si>
    <t>** seule la longueur des bouchons (et non de la bande enherbée) est prise en compte ; la longueur des bouchons est multipliée par deux pour l'indicateur du Pacte (équivalent 2 rangs)</t>
  </si>
  <si>
    <t>Mise en place d'une bande enherbé
 (4 m de large)</t>
  </si>
  <si>
    <r>
      <t>Mise en place d'une bande enherbée
(4</t>
    </r>
    <r>
      <rPr>
        <b/>
        <sz val="10"/>
        <color theme="0"/>
        <rFont val="Calibri"/>
        <family val="2"/>
      </rPr>
      <t xml:space="preserve"> m de large)</t>
    </r>
  </si>
  <si>
    <t>Mise en place d'une bande enherbée
(≥ 3 m de large)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</si>
</sst>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8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i/>
      <sz val="10"/>
      <color rgb="FF000000"/>
      <name val="Marianne"/>
      <family val="3"/>
    </font>
    <font>
      <sz val="10"/>
      <color theme="1"/>
      <name val="Marianne"/>
      <family val="3"/>
    </font>
    <font>
      <b/>
      <sz val="10"/>
      <color rgb="FF000000"/>
      <name val="Calibri"/>
      <family val="2"/>
    </font>
    <font>
      <b/>
      <i/>
      <sz val="10"/>
      <color rgb="FF000000"/>
      <name val="Marianne"/>
      <family val="3"/>
    </font>
    <font>
      <i/>
      <sz val="10"/>
      <color rgb="FFFF0000"/>
      <name val="Marianne"/>
      <family val="3"/>
    </font>
    <font>
      <sz val="10"/>
      <name val="Marianne"/>
      <family val="3"/>
    </font>
    <font>
      <i/>
      <sz val="10"/>
      <color theme="1"/>
      <name val="Marianne"/>
      <family val="3"/>
    </font>
    <font>
      <i/>
      <sz val="10"/>
      <name val="Marianne"/>
      <family val="3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FAD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6B5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6">
    <border>
      <left/>
      <right/>
      <top/>
      <bottom/>
      <diagonal/>
    </border>
    <border>
      <left style="hair">
        <color rgb="FF2FAD66"/>
      </left>
      <right style="hair">
        <color rgb="FF2FAD66"/>
      </right>
      <top style="hair">
        <color rgb="FF2FAD66"/>
      </top>
      <bottom style="hair">
        <color rgb="FF2FAD66"/>
      </bottom>
      <diagonal/>
    </border>
    <border>
      <left style="thin">
        <color rgb="FF2FAD66"/>
      </left>
      <right style="thin">
        <color rgb="FF2FAD66"/>
      </right>
      <top style="thin">
        <color rgb="FF2FAD66"/>
      </top>
      <bottom style="thin">
        <color rgb="FF2FAD66"/>
      </bottom>
      <diagonal/>
    </border>
    <border>
      <left style="thin">
        <color rgb="FF2FAD66"/>
      </left>
      <right style="hair">
        <color rgb="FF2FAD66"/>
      </right>
      <top style="thin">
        <color rgb="FF2FAD66"/>
      </top>
      <bottom style="hair">
        <color rgb="FF2FAD66"/>
      </bottom>
      <diagonal/>
    </border>
    <border>
      <left style="hair">
        <color rgb="FF2FAD66"/>
      </left>
      <right style="thin">
        <color rgb="FF2FAD66"/>
      </right>
      <top style="thin">
        <color rgb="FF2FAD66"/>
      </top>
      <bottom style="hair">
        <color rgb="FF2FAD66"/>
      </bottom>
      <diagonal/>
    </border>
    <border>
      <left style="thin">
        <color rgb="FF2FAD66"/>
      </left>
      <right style="hair">
        <color rgb="FF2FAD66"/>
      </right>
      <top style="hair">
        <color rgb="FF2FAD66"/>
      </top>
      <bottom style="hair">
        <color rgb="FF2FAD66"/>
      </bottom>
      <diagonal/>
    </border>
    <border>
      <left style="hair">
        <color rgb="FF2FAD66"/>
      </left>
      <right style="thin">
        <color rgb="FF2FAD66"/>
      </right>
      <top style="hair">
        <color rgb="FF2FAD66"/>
      </top>
      <bottom style="hair">
        <color rgb="FF2FAD66"/>
      </bottom>
      <diagonal/>
    </border>
    <border>
      <left style="thin">
        <color rgb="FF2FAD66"/>
      </left>
      <right style="hair">
        <color rgb="FF2FAD66"/>
      </right>
      <top style="hair">
        <color rgb="FF2FAD66"/>
      </top>
      <bottom style="thin">
        <color rgb="FF2FAD66"/>
      </bottom>
      <diagonal/>
    </border>
    <border>
      <left style="hair">
        <color rgb="FF2FAD66"/>
      </left>
      <right style="thin">
        <color rgb="FF2FAD66"/>
      </right>
      <top style="hair">
        <color rgb="FF2FAD66"/>
      </top>
      <bottom style="thin">
        <color rgb="FF2FAD66"/>
      </bottom>
      <diagonal/>
    </border>
    <border>
      <left style="hair">
        <color rgb="FF2FAD66"/>
      </left>
      <right style="hair">
        <color rgb="FF2FAD66"/>
      </right>
      <top style="thin">
        <color rgb="FF2FAD66"/>
      </top>
      <bottom style="hair">
        <color rgb="FF2FAD66"/>
      </bottom>
      <diagonal/>
    </border>
    <border>
      <left style="hair">
        <color rgb="FF2FAD66"/>
      </left>
      <right style="hair">
        <color rgb="FF2FAD66"/>
      </right>
      <top style="hair">
        <color rgb="FF2FAD66"/>
      </top>
      <bottom style="thin">
        <color rgb="FF2FAD66"/>
      </bottom>
      <diagonal/>
    </border>
    <border>
      <left style="thin">
        <color rgb="FF2FAD66"/>
      </left>
      <right style="hair">
        <color rgb="FF2FAD66"/>
      </right>
      <top style="thin">
        <color rgb="FF2FAD66"/>
      </top>
      <bottom style="thin">
        <color rgb="FF2FAD66"/>
      </bottom>
      <diagonal/>
    </border>
    <border>
      <left style="hair">
        <color rgb="FF2FAD66"/>
      </left>
      <right style="thin">
        <color rgb="FF2FAD66"/>
      </right>
      <top style="thin">
        <color rgb="FF2FAD66"/>
      </top>
      <bottom style="thin">
        <color rgb="FF2FAD66"/>
      </bottom>
      <diagonal/>
    </border>
    <border>
      <left style="thin">
        <color rgb="FF2FAD66"/>
      </left>
      <right style="hair">
        <color rgb="FF2FAD66"/>
      </right>
      <top/>
      <bottom style="hair">
        <color rgb="FF2FAD66"/>
      </bottom>
      <diagonal/>
    </border>
    <border>
      <left style="hair">
        <color rgb="FF2FAD66"/>
      </left>
      <right style="thin">
        <color rgb="FF2FAD66"/>
      </right>
      <top/>
      <bottom style="hair">
        <color rgb="FF2FAD66"/>
      </bottom>
      <diagonal/>
    </border>
    <border>
      <left style="hair">
        <color rgb="FF2FAD66"/>
      </left>
      <right style="hair">
        <color rgb="FF2FAD66"/>
      </right>
      <top/>
      <bottom style="hair">
        <color rgb="FF2FAD66"/>
      </bottom>
      <diagonal/>
    </border>
    <border>
      <left style="thin">
        <color rgb="FF2FAD66"/>
      </left>
      <right style="thin">
        <color rgb="FF2FAD66"/>
      </right>
      <top/>
      <bottom style="hair">
        <color rgb="FF2FAD66"/>
      </bottom>
      <diagonal/>
    </border>
    <border>
      <left style="thin">
        <color rgb="FF2FAD66"/>
      </left>
      <right style="thin">
        <color theme="0"/>
      </right>
      <top style="thin">
        <color rgb="FF2FAD66"/>
      </top>
      <bottom style="thin">
        <color theme="0"/>
      </bottom>
      <diagonal/>
    </border>
    <border>
      <left style="thin">
        <color theme="0"/>
      </left>
      <right/>
      <top style="thin">
        <color rgb="FF2FAD66"/>
      </top>
      <bottom style="thin">
        <color theme="0"/>
      </bottom>
      <diagonal/>
    </border>
    <border>
      <left/>
      <right style="thin">
        <color theme="0"/>
      </right>
      <top style="thin">
        <color rgb="FF2FAD66"/>
      </top>
      <bottom style="thin">
        <color theme="0"/>
      </bottom>
      <diagonal/>
    </border>
    <border>
      <left/>
      <right/>
      <top style="thin">
        <color rgb="FF2FAD66"/>
      </top>
      <bottom style="thin">
        <color theme="0"/>
      </bottom>
      <diagonal/>
    </border>
    <border>
      <left style="thin">
        <color theme="0"/>
      </left>
      <right style="thin">
        <color rgb="FF2FAD66"/>
      </right>
      <top style="thin">
        <color rgb="FF2FAD66"/>
      </top>
      <bottom style="thin">
        <color theme="0"/>
      </bottom>
      <diagonal/>
    </border>
    <border>
      <left style="thin">
        <color rgb="FF2FAD66"/>
      </left>
      <right style="thin">
        <color theme="0"/>
      </right>
      <top style="thin">
        <color theme="0"/>
      </top>
      <bottom style="thin">
        <color rgb="FF2FAD6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2FAD66"/>
      </bottom>
      <diagonal/>
    </border>
    <border>
      <left style="thin">
        <color theme="0"/>
      </left>
      <right style="thin">
        <color rgb="FF2FAD66"/>
      </right>
      <top style="thin">
        <color theme="0"/>
      </top>
      <bottom style="thin">
        <color rgb="FF2FAD66"/>
      </bottom>
      <diagonal/>
    </border>
    <border>
      <left style="thin">
        <color rgb="FF2FAD66"/>
      </left>
      <right/>
      <top style="thin">
        <color rgb="FF2FAD66"/>
      </top>
      <bottom/>
      <diagonal/>
    </border>
    <border>
      <left style="thin">
        <color theme="0"/>
      </left>
      <right style="thin">
        <color theme="0"/>
      </right>
      <top style="thin">
        <color rgb="FF2FAD66"/>
      </top>
      <bottom style="thin">
        <color theme="0"/>
      </bottom>
      <diagonal/>
    </border>
    <border>
      <left style="thin">
        <color rgb="FF2FAD66"/>
      </left>
      <right/>
      <top/>
      <bottom style="thin">
        <color rgb="FF2FAD66"/>
      </bottom>
      <diagonal/>
    </border>
    <border>
      <left/>
      <right style="thin">
        <color theme="0"/>
      </right>
      <top style="thin">
        <color rgb="FF2FAD66"/>
      </top>
      <bottom/>
      <diagonal/>
    </border>
    <border>
      <left style="thin">
        <color theme="0"/>
      </left>
      <right style="thin">
        <color theme="0"/>
      </right>
      <top style="thin">
        <color rgb="FF2FAD66"/>
      </top>
      <bottom/>
      <diagonal/>
    </border>
    <border>
      <left style="thin">
        <color theme="0"/>
      </left>
      <right style="thin">
        <color rgb="FF2FAD66"/>
      </right>
      <top style="thin">
        <color rgb="FF2FAD66"/>
      </top>
      <bottom/>
      <diagonal/>
    </border>
    <border>
      <left style="hair">
        <color rgb="FF2FAD66"/>
      </left>
      <right style="hair">
        <color rgb="FF2FAD66"/>
      </right>
      <top style="thin">
        <color rgb="FF2FAD66"/>
      </top>
      <bottom style="thin">
        <color rgb="FF2FAD66"/>
      </bottom>
      <diagonal/>
    </border>
    <border>
      <left style="hair">
        <color rgb="FF2FAD66"/>
      </left>
      <right/>
      <top style="thin">
        <color rgb="FF2FAD66"/>
      </top>
      <bottom style="hair">
        <color rgb="FF2FAD66"/>
      </bottom>
      <diagonal/>
    </border>
    <border>
      <left/>
      <right style="hair">
        <color rgb="FF2FAD66"/>
      </right>
      <top style="thin">
        <color rgb="FF2FAD66"/>
      </top>
      <bottom style="hair">
        <color rgb="FF2FAD66"/>
      </bottom>
      <diagonal/>
    </border>
    <border>
      <left style="hair">
        <color rgb="FF2FAD66"/>
      </left>
      <right/>
      <top style="hair">
        <color rgb="FF2FAD66"/>
      </top>
      <bottom style="hair">
        <color rgb="FF2FAD66"/>
      </bottom>
      <diagonal/>
    </border>
    <border>
      <left/>
      <right style="hair">
        <color rgb="FF2FAD66"/>
      </right>
      <top style="hair">
        <color rgb="FF2FAD66"/>
      </top>
      <bottom style="hair">
        <color rgb="FF2FAD66"/>
      </bottom>
      <diagonal/>
    </border>
    <border>
      <left style="hair">
        <color rgb="FF2FAD66"/>
      </left>
      <right/>
      <top style="hair">
        <color rgb="FF2FAD66"/>
      </top>
      <bottom style="thin">
        <color rgb="FF2FAD66"/>
      </bottom>
      <diagonal/>
    </border>
    <border>
      <left/>
      <right style="hair">
        <color rgb="FF2FAD66"/>
      </right>
      <top style="hair">
        <color rgb="FF2FAD66"/>
      </top>
      <bottom style="thin">
        <color rgb="FF2FAD66"/>
      </bottom>
      <diagonal/>
    </border>
    <border>
      <left style="hair">
        <color rgb="FF2FAD66"/>
      </left>
      <right/>
      <top style="thin">
        <color rgb="FF2FAD66"/>
      </top>
      <bottom style="thin">
        <color rgb="FF2FAD66"/>
      </bottom>
      <diagonal/>
    </border>
    <border>
      <left/>
      <right style="hair">
        <color rgb="FF2FAD66"/>
      </right>
      <top style="thin">
        <color rgb="FF2FAD66"/>
      </top>
      <bottom style="thin">
        <color rgb="FF2FAD66"/>
      </bottom>
      <diagonal/>
    </border>
    <border>
      <left style="thin">
        <color theme="0"/>
      </left>
      <right style="thin">
        <color theme="0"/>
      </right>
      <top/>
      <bottom style="thin">
        <color rgb="FF2FAD66"/>
      </bottom>
      <diagonal/>
    </border>
    <border>
      <left style="thin">
        <color theme="0"/>
      </left>
      <right/>
      <top/>
      <bottom style="thin">
        <color rgb="FF2FAD66"/>
      </bottom>
      <diagonal/>
    </border>
    <border>
      <left style="thin">
        <color theme="0"/>
      </left>
      <right style="thin">
        <color rgb="FF2FAD66"/>
      </right>
      <top/>
      <bottom style="thin">
        <color rgb="FF2FAD66"/>
      </bottom>
      <diagonal/>
    </border>
    <border>
      <left/>
      <right/>
      <top style="hair">
        <color rgb="FF2FAD66"/>
      </top>
      <bottom style="hair">
        <color rgb="FF2FAD66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2FAD66"/>
      </top>
      <bottom style="thin">
        <color rgb="FF2FAD66"/>
      </bottom>
      <diagonal/>
    </border>
    <border>
      <left/>
      <right/>
      <top style="thin">
        <color rgb="FF2FAD66"/>
      </top>
      <bottom style="hair">
        <color rgb="FF2FAD66"/>
      </bottom>
      <diagonal/>
    </border>
    <border>
      <left/>
      <right/>
      <top style="hair">
        <color rgb="FF2FAD66"/>
      </top>
      <bottom style="thin">
        <color rgb="FF2FAD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2FAD6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rgb="FF2FAD66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92">
    <xf numFmtId="0" fontId="0" fillId="0" borderId="0" xfId="0"/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2" fontId="10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7" borderId="1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20" fontId="1" fillId="2" borderId="0" xfId="0" applyNumberFormat="1" applyFont="1" applyFill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7" borderId="9" xfId="0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7" borderId="10" xfId="0" applyFont="1" applyFill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7" fillId="3" borderId="2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44" fontId="10" fillId="7" borderId="9" xfId="0" applyNumberFormat="1" applyFont="1" applyFill="1" applyBorder="1" applyAlignment="1">
      <alignment horizontal="center" vertical="center"/>
    </xf>
    <xf numFmtId="44" fontId="3" fillId="7" borderId="4" xfId="0" applyNumberFormat="1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44" fontId="10" fillId="7" borderId="1" xfId="0" applyNumberFormat="1" applyFont="1" applyFill="1" applyBorder="1" applyAlignment="1">
      <alignment horizontal="center" vertical="center"/>
    </xf>
    <xf numFmtId="44" fontId="3" fillId="7" borderId="6" xfId="0" applyNumberFormat="1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44" fontId="3" fillId="7" borderId="8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44" fontId="3" fillId="5" borderId="31" xfId="0" applyNumberFormat="1" applyFont="1" applyFill="1" applyBorder="1" applyAlignment="1">
      <alignment horizontal="center" vertical="center"/>
    </xf>
    <xf numFmtId="44" fontId="3" fillId="5" borderId="1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6" fillId="6" borderId="26" xfId="0" applyFont="1" applyFill="1" applyBorder="1" applyAlignment="1">
      <alignment horizontal="center" vertical="center" wrapText="1"/>
    </xf>
    <xf numFmtId="0" fontId="9" fillId="7" borderId="15" xfId="0" applyNumberFormat="1" applyFont="1" applyFill="1" applyBorder="1" applyAlignment="1">
      <alignment horizontal="center" vertical="center"/>
    </xf>
    <xf numFmtId="2" fontId="9" fillId="7" borderId="14" xfId="0" applyNumberFormat="1" applyFont="1" applyFill="1" applyBorder="1" applyAlignment="1">
      <alignment horizontal="center" vertical="center"/>
    </xf>
    <xf numFmtId="2" fontId="9" fillId="7" borderId="6" xfId="0" applyNumberFormat="1" applyFont="1" applyFill="1" applyBorder="1" applyAlignment="1">
      <alignment horizontal="center" vertical="center"/>
    </xf>
    <xf numFmtId="2" fontId="9" fillId="7" borderId="8" xfId="0" applyNumberFormat="1" applyFont="1" applyFill="1" applyBorder="1" applyAlignment="1">
      <alignment horizontal="center" vertical="center"/>
    </xf>
    <xf numFmtId="0" fontId="9" fillId="5" borderId="11" xfId="0" applyNumberFormat="1" applyFont="1" applyFill="1" applyBorder="1" applyAlignment="1">
      <alignment horizontal="center" vertical="center"/>
    </xf>
    <xf numFmtId="10" fontId="10" fillId="2" borderId="9" xfId="0" applyNumberFormat="1" applyFont="1" applyFill="1" applyBorder="1" applyAlignment="1" applyProtection="1">
      <alignment horizontal="center" vertical="center"/>
      <protection locked="0"/>
    </xf>
    <xf numFmtId="10" fontId="10" fillId="2" borderId="1" xfId="0" applyNumberFormat="1" applyFont="1" applyFill="1" applyBorder="1" applyAlignment="1" applyProtection="1">
      <alignment horizontal="center" vertical="center"/>
      <protection locked="0"/>
    </xf>
    <xf numFmtId="10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0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9" fontId="10" fillId="7" borderId="1" xfId="1" applyFont="1" applyFill="1" applyBorder="1" applyAlignment="1">
      <alignment horizontal="center" vertical="center"/>
    </xf>
    <xf numFmtId="9" fontId="10" fillId="7" borderId="10" xfId="1" applyFont="1" applyFill="1" applyBorder="1" applyAlignment="1">
      <alignment horizontal="center" vertical="center"/>
    </xf>
    <xf numFmtId="10" fontId="10" fillId="7" borderId="9" xfId="1" applyNumberFormat="1" applyFont="1" applyFill="1" applyBorder="1" applyAlignment="1">
      <alignment horizontal="center" vertical="center"/>
    </xf>
    <xf numFmtId="44" fontId="10" fillId="7" borderId="32" xfId="0" applyNumberFormat="1" applyFont="1" applyFill="1" applyBorder="1" applyAlignment="1">
      <alignment vertical="center"/>
    </xf>
    <xf numFmtId="44" fontId="3" fillId="5" borderId="38" xfId="0" applyNumberFormat="1" applyFont="1" applyFill="1" applyBorder="1" applyAlignment="1">
      <alignment vertical="center"/>
    </xf>
    <xf numFmtId="9" fontId="1" fillId="2" borderId="0" xfId="1" applyFont="1" applyFill="1" applyBorder="1" applyAlignment="1">
      <alignment vertical="center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4" fontId="10" fillId="0" borderId="9" xfId="0" applyNumberFormat="1" applyFont="1" applyFill="1" applyBorder="1" applyAlignment="1">
      <alignment horizontal="center" vertical="center"/>
    </xf>
    <xf numFmtId="44" fontId="10" fillId="0" borderId="32" xfId="0" applyNumberFormat="1" applyFont="1" applyFill="1" applyBorder="1" applyAlignment="1">
      <alignment horizontal="center" vertical="center"/>
    </xf>
    <xf numFmtId="44" fontId="10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8" fontId="17" fillId="9" borderId="55" xfId="0" applyNumberFormat="1" applyFont="1" applyFill="1" applyBorder="1" applyAlignment="1">
      <alignment horizontal="center" vertical="center" wrapText="1"/>
    </xf>
    <xf numFmtId="8" fontId="17" fillId="9" borderId="53" xfId="0" applyNumberFormat="1" applyFont="1" applyFill="1" applyBorder="1" applyAlignment="1">
      <alignment horizontal="center" vertical="center" wrapText="1"/>
    </xf>
    <xf numFmtId="0" fontId="22" fillId="10" borderId="51" xfId="0" applyFont="1" applyFill="1" applyBorder="1" applyAlignment="1">
      <alignment horizontal="center" vertical="center" wrapText="1"/>
    </xf>
    <xf numFmtId="0" fontId="22" fillId="10" borderId="55" xfId="0" applyFont="1" applyFill="1" applyBorder="1" applyAlignment="1">
      <alignment horizontal="center" vertical="center" wrapText="1"/>
    </xf>
    <xf numFmtId="0" fontId="18" fillId="10" borderId="55" xfId="0" applyFont="1" applyFill="1" applyBorder="1" applyAlignment="1">
      <alignment horizontal="center" vertical="center" wrapText="1"/>
    </xf>
    <xf numFmtId="0" fontId="18" fillId="3" borderId="51" xfId="0" applyFont="1" applyFill="1" applyBorder="1" applyAlignment="1">
      <alignment horizontal="center" vertical="center" wrapText="1"/>
    </xf>
    <xf numFmtId="0" fontId="18" fillId="3" borderId="54" xfId="0" applyFont="1" applyFill="1" applyBorder="1" applyAlignment="1">
      <alignment horizontal="center" vertical="center" wrapText="1"/>
    </xf>
    <xf numFmtId="0" fontId="18" fillId="3" borderId="54" xfId="0" applyFont="1" applyFill="1" applyBorder="1" applyAlignment="1">
      <alignment horizontal="center" vertical="center" wrapText="1"/>
    </xf>
    <xf numFmtId="0" fontId="18" fillId="3" borderId="49" xfId="0" applyFont="1" applyFill="1" applyBorder="1" applyAlignment="1">
      <alignment horizontal="center" vertical="center" wrapText="1"/>
    </xf>
    <xf numFmtId="0" fontId="17" fillId="11" borderId="51" xfId="0" applyFont="1" applyFill="1" applyBorder="1" applyAlignment="1">
      <alignment horizontal="center" vertical="center" wrapText="1"/>
    </xf>
    <xf numFmtId="0" fontId="17" fillId="11" borderId="55" xfId="0" applyFont="1" applyFill="1" applyBorder="1" applyAlignment="1">
      <alignment horizontal="center" vertical="center" wrapText="1"/>
    </xf>
    <xf numFmtId="0" fontId="17" fillId="11" borderId="49" xfId="0" applyFont="1" applyFill="1" applyBorder="1" applyAlignment="1">
      <alignment horizontal="center" vertical="center" wrapText="1"/>
    </xf>
    <xf numFmtId="0" fontId="17" fillId="11" borderId="50" xfId="0" applyFont="1" applyFill="1" applyBorder="1" applyAlignment="1">
      <alignment horizontal="center" vertical="center" wrapText="1"/>
    </xf>
    <xf numFmtId="0" fontId="23" fillId="0" borderId="57" xfId="0" applyFont="1" applyBorder="1" applyAlignment="1">
      <alignment vertical="center"/>
    </xf>
    <xf numFmtId="8" fontId="1" fillId="2" borderId="0" xfId="0" applyNumberFormat="1" applyFont="1" applyFill="1" applyBorder="1" applyAlignment="1">
      <alignment horizontal="center" vertical="center"/>
    </xf>
    <xf numFmtId="8" fontId="24" fillId="9" borderId="52" xfId="0" applyNumberFormat="1" applyFont="1" applyFill="1" applyBorder="1" applyAlignment="1">
      <alignment horizontal="center" vertical="center" wrapText="1"/>
    </xf>
    <xf numFmtId="0" fontId="18" fillId="10" borderId="51" xfId="0" applyFont="1" applyFill="1" applyBorder="1" applyAlignment="1">
      <alignment horizontal="center" vertical="center" wrapText="1"/>
    </xf>
    <xf numFmtId="8" fontId="17" fillId="12" borderId="53" xfId="0" applyNumberFormat="1" applyFont="1" applyFill="1" applyBorder="1" applyAlignment="1">
      <alignment horizontal="center" vertical="center" wrapText="1"/>
    </xf>
    <xf numFmtId="10" fontId="10" fillId="0" borderId="10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17" fillId="11" borderId="53" xfId="0" applyFont="1" applyFill="1" applyBorder="1" applyAlignment="1">
      <alignment horizontal="center" vertical="center" wrapText="1"/>
    </xf>
    <xf numFmtId="0" fontId="18" fillId="10" borderId="53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8" fontId="24" fillId="0" borderId="55" xfId="0" applyNumberFormat="1" applyFont="1" applyBorder="1" applyAlignment="1">
      <alignment horizontal="center" vertical="center" wrapText="1"/>
    </xf>
    <xf numFmtId="8" fontId="24" fillId="9" borderId="55" xfId="0" applyNumberFormat="1" applyFont="1" applyFill="1" applyBorder="1" applyAlignment="1">
      <alignment horizontal="center" vertical="center" wrapText="1"/>
    </xf>
    <xf numFmtId="0" fontId="26" fillId="0" borderId="57" xfId="0" applyFont="1" applyBorder="1" applyAlignment="1">
      <alignment vertical="center"/>
    </xf>
    <xf numFmtId="44" fontId="10" fillId="7" borderId="32" xfId="0" applyNumberFormat="1" applyFont="1" applyFill="1" applyBorder="1" applyAlignment="1">
      <alignment horizontal="center" vertical="center"/>
    </xf>
    <xf numFmtId="44" fontId="3" fillId="5" borderId="38" xfId="0" applyNumberFormat="1" applyFont="1" applyFill="1" applyBorder="1" applyAlignment="1">
      <alignment horizontal="center" vertical="center"/>
    </xf>
    <xf numFmtId="10" fontId="27" fillId="2" borderId="0" xfId="0" applyNumberFormat="1" applyFont="1" applyFill="1" applyBorder="1" applyAlignment="1">
      <alignment vertical="center"/>
    </xf>
    <xf numFmtId="0" fontId="8" fillId="7" borderId="15" xfId="0" applyNumberFormat="1" applyFont="1" applyFill="1" applyBorder="1" applyAlignment="1">
      <alignment horizontal="center" vertical="center"/>
    </xf>
    <xf numFmtId="44" fontId="10" fillId="7" borderId="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26" fillId="0" borderId="57" xfId="0" applyFont="1" applyBorder="1" applyAlignment="1">
      <alignment vertical="center"/>
    </xf>
    <xf numFmtId="0" fontId="18" fillId="3" borderId="49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18" fillId="3" borderId="54" xfId="0" applyFont="1" applyFill="1" applyBorder="1" applyAlignment="1">
      <alignment horizontal="center" vertical="center" wrapText="1"/>
    </xf>
    <xf numFmtId="0" fontId="18" fillId="10" borderId="58" xfId="0" applyFont="1" applyFill="1" applyBorder="1" applyAlignment="1">
      <alignment horizontal="center" vertical="center" wrapText="1"/>
    </xf>
    <xf numFmtId="0" fontId="18" fillId="10" borderId="5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8" fontId="24" fillId="9" borderId="52" xfId="0" applyNumberFormat="1" applyFont="1" applyFill="1" applyBorder="1" applyAlignment="1">
      <alignment horizontal="center" vertical="center" wrapText="1"/>
    </xf>
    <xf numFmtId="0" fontId="24" fillId="9" borderId="53" xfId="0" applyFont="1" applyFill="1" applyBorder="1" applyAlignment="1">
      <alignment horizontal="center" vertical="center" wrapText="1"/>
    </xf>
    <xf numFmtId="0" fontId="18" fillId="10" borderId="49" xfId="0" applyFont="1" applyFill="1" applyBorder="1" applyAlignment="1">
      <alignment horizontal="center" vertical="center" wrapText="1"/>
    </xf>
    <xf numFmtId="0" fontId="18" fillId="10" borderId="56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center" vertical="center" wrapText="1"/>
    </xf>
    <xf numFmtId="44" fontId="3" fillId="5" borderId="38" xfId="0" applyNumberFormat="1" applyFont="1" applyFill="1" applyBorder="1" applyAlignment="1">
      <alignment horizontal="center" vertical="center"/>
    </xf>
    <xf numFmtId="44" fontId="3" fillId="5" borderId="46" xfId="0" applyNumberFormat="1" applyFont="1" applyFill="1" applyBorder="1" applyAlignment="1">
      <alignment horizontal="center" vertical="center"/>
    </xf>
    <xf numFmtId="44" fontId="3" fillId="5" borderId="39" xfId="0" applyNumberFormat="1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center" vertical="center" wrapText="1"/>
    </xf>
    <xf numFmtId="44" fontId="10" fillId="7" borderId="32" xfId="0" applyNumberFormat="1" applyFont="1" applyFill="1" applyBorder="1" applyAlignment="1">
      <alignment horizontal="center" vertical="center"/>
    </xf>
    <xf numFmtId="44" fontId="10" fillId="7" borderId="47" xfId="0" applyNumberFormat="1" applyFont="1" applyFill="1" applyBorder="1" applyAlignment="1">
      <alignment horizontal="center" vertical="center"/>
    </xf>
    <xf numFmtId="44" fontId="10" fillId="7" borderId="33" xfId="0" applyNumberFormat="1" applyFont="1" applyFill="1" applyBorder="1" applyAlignment="1">
      <alignment horizontal="center" vertical="center"/>
    </xf>
    <xf numFmtId="44" fontId="10" fillId="7" borderId="34" xfId="0" applyNumberFormat="1" applyFont="1" applyFill="1" applyBorder="1" applyAlignment="1">
      <alignment horizontal="center" vertical="center"/>
    </xf>
    <xf numFmtId="44" fontId="10" fillId="7" borderId="43" xfId="0" applyNumberFormat="1" applyFont="1" applyFill="1" applyBorder="1" applyAlignment="1">
      <alignment horizontal="center" vertical="center"/>
    </xf>
    <xf numFmtId="44" fontId="10" fillId="7" borderId="35" xfId="0" applyNumberFormat="1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6" borderId="63" xfId="0" applyFont="1" applyFill="1" applyBorder="1" applyAlignment="1">
      <alignment horizontal="center" vertical="center" wrapText="1"/>
    </xf>
    <xf numFmtId="0" fontId="6" fillId="6" borderId="65" xfId="0" applyFont="1" applyFill="1" applyBorder="1" applyAlignment="1">
      <alignment horizontal="center" vertical="center" wrapText="1"/>
    </xf>
    <xf numFmtId="44" fontId="10" fillId="7" borderId="36" xfId="0" applyNumberFormat="1" applyFont="1" applyFill="1" applyBorder="1" applyAlignment="1">
      <alignment horizontal="center" vertical="center"/>
    </xf>
    <xf numFmtId="44" fontId="10" fillId="7" borderId="48" xfId="0" applyNumberFormat="1" applyFont="1" applyFill="1" applyBorder="1" applyAlignment="1">
      <alignment horizontal="center" vertical="center"/>
    </xf>
    <xf numFmtId="44" fontId="10" fillId="7" borderId="37" xfId="0" applyNumberFormat="1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61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 vertical="center" wrapText="1"/>
    </xf>
    <xf numFmtId="0" fontId="6" fillId="6" borderId="61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64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76B531"/>
      <color rgb="FF2FAD66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1098177</xdr:colOff>
      <xdr:row>5</xdr:row>
      <xdr:rowOff>39446</xdr:rowOff>
    </xdr:to>
    <xdr:pic>
      <xdr:nvPicPr>
        <xdr:cNvPr id="2" name="Image 1" descr="J:\SREAA\1-Service\11-Secretariat\114-Modeles\Logo\logo_2022\PREF_region_Grand_Est_RVB_550_cle8a6de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8177" cy="991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380539</xdr:colOff>
      <xdr:row>0</xdr:row>
      <xdr:rowOff>197213</xdr:rowOff>
    </xdr:from>
    <xdr:to>
      <xdr:col>2</xdr:col>
      <xdr:colOff>1484313</xdr:colOff>
      <xdr:row>4</xdr:row>
      <xdr:rowOff>63500</xdr:rowOff>
    </xdr:to>
    <xdr:pic>
      <xdr:nvPicPr>
        <xdr:cNvPr id="3" name="Image 2" descr="« Les territoires ont entre leurs mains la plupart des compétences ...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637839" y="197213"/>
          <a:ext cx="1105361" cy="628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1098177</xdr:colOff>
      <xdr:row>5</xdr:row>
      <xdr:rowOff>39446</xdr:rowOff>
    </xdr:to>
    <xdr:pic>
      <xdr:nvPicPr>
        <xdr:cNvPr id="4" name="Image 3" descr="J:\SREAA\1-Service\11-Secretariat\114-Modeles\Logo\logo_2022\PREF_region_Grand_Est_RVB_550_cle8a6de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98176" cy="991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380539</xdr:colOff>
      <xdr:row>0</xdr:row>
      <xdr:rowOff>197213</xdr:rowOff>
    </xdr:from>
    <xdr:to>
      <xdr:col>3</xdr:col>
      <xdr:colOff>571500</xdr:colOff>
      <xdr:row>4</xdr:row>
      <xdr:rowOff>63500</xdr:rowOff>
    </xdr:to>
    <xdr:pic>
      <xdr:nvPicPr>
        <xdr:cNvPr id="5" name="Image 4" descr="« Les territoires ont entre leurs mains la plupart des compétences ...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634664" y="197213"/>
          <a:ext cx="1103774" cy="628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1098177</xdr:colOff>
      <xdr:row>5</xdr:row>
      <xdr:rowOff>39446</xdr:rowOff>
    </xdr:to>
    <xdr:pic>
      <xdr:nvPicPr>
        <xdr:cNvPr id="2" name="Image 1" descr="J:\SREAA\1-Service\11-Secretariat\114-Modeles\Logo\logo_2022\PREF_region_Grand_Est_RVB_550_cle8a6de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8177" cy="991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380539</xdr:colOff>
      <xdr:row>0</xdr:row>
      <xdr:rowOff>197213</xdr:rowOff>
    </xdr:from>
    <xdr:to>
      <xdr:col>3</xdr:col>
      <xdr:colOff>571500</xdr:colOff>
      <xdr:row>4</xdr:row>
      <xdr:rowOff>63500</xdr:rowOff>
    </xdr:to>
    <xdr:pic>
      <xdr:nvPicPr>
        <xdr:cNvPr id="3" name="Image 2" descr="« Les territoires ont entre leurs mains la plupart des compétences ...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637839" y="197213"/>
          <a:ext cx="1105361" cy="628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1098177</xdr:colOff>
      <xdr:row>5</xdr:row>
      <xdr:rowOff>39446</xdr:rowOff>
    </xdr:to>
    <xdr:pic>
      <xdr:nvPicPr>
        <xdr:cNvPr id="2" name="Image 1" descr="J:\SREAA\1-Service\11-Secretariat\114-Modeles\Logo\logo_2022\PREF_region_Grand_Est_RVB_550_cle8a6de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8177" cy="991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380539</xdr:colOff>
      <xdr:row>0</xdr:row>
      <xdr:rowOff>197213</xdr:rowOff>
    </xdr:from>
    <xdr:to>
      <xdr:col>3</xdr:col>
      <xdr:colOff>571500</xdr:colOff>
      <xdr:row>4</xdr:row>
      <xdr:rowOff>63500</xdr:rowOff>
    </xdr:to>
    <xdr:pic>
      <xdr:nvPicPr>
        <xdr:cNvPr id="3" name="Image 2" descr="« Les territoires ont entre leurs mains la plupart des compétences ...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637839" y="197213"/>
          <a:ext cx="1105361" cy="628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1098177</xdr:colOff>
      <xdr:row>5</xdr:row>
      <xdr:rowOff>39446</xdr:rowOff>
    </xdr:to>
    <xdr:pic>
      <xdr:nvPicPr>
        <xdr:cNvPr id="2" name="Image 1" descr="J:\SREAA\1-Service\11-Secretariat\114-Modeles\Logo\logo_2022\PREF_region_Grand_Est_RVB_550_cle8a6de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8177" cy="991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380539</xdr:colOff>
      <xdr:row>0</xdr:row>
      <xdr:rowOff>197213</xdr:rowOff>
    </xdr:from>
    <xdr:to>
      <xdr:col>3</xdr:col>
      <xdr:colOff>571500</xdr:colOff>
      <xdr:row>4</xdr:row>
      <xdr:rowOff>63500</xdr:rowOff>
    </xdr:to>
    <xdr:pic>
      <xdr:nvPicPr>
        <xdr:cNvPr id="3" name="Image 2" descr="« Les territoires ont entre leurs mains la plupart des compétences ...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637839" y="197213"/>
          <a:ext cx="1105361" cy="628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showGridLines="0" tabSelected="1" topLeftCell="B1" zoomScaleNormal="100" workbookViewId="0">
      <selection activeCell="E15" sqref="E15"/>
    </sheetView>
  </sheetViews>
  <sheetFormatPr baseColWidth="10" defaultRowHeight="12.75" x14ac:dyDescent="0.25"/>
  <cols>
    <col min="1" max="1" width="11.42578125" style="12" hidden="1" customWidth="1"/>
    <col min="2" max="2" width="18.85546875" style="12" customWidth="1"/>
    <col min="3" max="3" width="26.42578125" style="12" customWidth="1"/>
    <col min="4" max="4" width="13.28515625" style="12" customWidth="1"/>
    <col min="5" max="5" width="13.85546875" style="12" customWidth="1"/>
    <col min="6" max="6" width="15.5703125" style="12" bestFit="1" customWidth="1"/>
    <col min="7" max="8" width="15.140625" style="12" customWidth="1"/>
    <col min="9" max="9" width="10.7109375" style="12" customWidth="1"/>
    <col min="10" max="10" width="14.28515625" style="12" customWidth="1"/>
    <col min="11" max="11" width="12" style="12" customWidth="1"/>
    <col min="12" max="18" width="12.28515625" style="12" customWidth="1"/>
    <col min="19" max="19" width="14.7109375" style="1" customWidth="1"/>
    <col min="20" max="20" width="19.7109375" style="1" customWidth="1"/>
    <col min="21" max="21" width="24.42578125" style="1" customWidth="1"/>
    <col min="22" max="22" width="11.5703125" style="1" customWidth="1"/>
    <col min="23" max="23" width="14.7109375" style="1" customWidth="1"/>
    <col min="24" max="24" width="13.42578125" style="1" customWidth="1"/>
    <col min="25" max="35" width="11.42578125" style="1"/>
    <col min="36" max="16384" width="11.42578125" style="12"/>
  </cols>
  <sheetData>
    <row r="1" spans="1:19" s="1" customFormat="1" ht="26.25" x14ac:dyDescent="0.25">
      <c r="B1" s="144" t="s">
        <v>25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s="1" customFormat="1" x14ac:dyDescent="0.25"/>
    <row r="3" spans="1:19" s="1" customFormat="1" ht="15" customHeight="1" x14ac:dyDescent="0.25">
      <c r="A3" s="145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19" s="1" customFormat="1" ht="6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s="1" customFormat="1" ht="15" customHeight="1" x14ac:dyDescent="0.25">
      <c r="A5" s="145" t="s">
        <v>126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19" s="1" customFormat="1" ht="15" customHeight="1" x14ac:dyDescent="0.25">
      <c r="B6" s="146" t="s">
        <v>19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</row>
    <row r="7" spans="1:19" s="1" customFormat="1" ht="15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</row>
    <row r="8" spans="1:19" s="1" customFormat="1" ht="15" customHeight="1" x14ac:dyDescent="0.25">
      <c r="B8" s="96" t="s">
        <v>97</v>
      </c>
      <c r="C8" s="96"/>
      <c r="D8" s="96"/>
      <c r="E8" s="96"/>
      <c r="F8" s="96"/>
      <c r="G8" s="96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1:19" s="1" customFormat="1" ht="15" customHeight="1" x14ac:dyDescent="0.25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spans="1:19" s="1" customFormat="1" ht="15" customHeight="1" x14ac:dyDescent="0.25">
      <c r="B10" s="5" t="s">
        <v>46</v>
      </c>
      <c r="C10" s="89"/>
      <c r="D10" s="89"/>
      <c r="E10" s="116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1:19" s="1" customFormat="1" ht="13.5" thickBot="1" x14ac:dyDescent="0.3"/>
    <row r="12" spans="1:19" s="90" customFormat="1" ht="39" thickBot="1" x14ac:dyDescent="0.25">
      <c r="B12" s="91"/>
      <c r="C12" s="91"/>
      <c r="D12" s="113" t="s">
        <v>92</v>
      </c>
      <c r="E12" s="114" t="s">
        <v>93</v>
      </c>
    </row>
    <row r="13" spans="1:19" s="90" customFormat="1" ht="51.75" thickBot="1" x14ac:dyDescent="0.3">
      <c r="B13" s="107" t="s">
        <v>38</v>
      </c>
      <c r="C13" s="111" t="s">
        <v>78</v>
      </c>
      <c r="D13" s="103">
        <v>0.7</v>
      </c>
      <c r="E13" s="103">
        <f>D13*4/3</f>
        <v>0.93333333333333324</v>
      </c>
      <c r="F13" s="104" t="s">
        <v>41</v>
      </c>
    </row>
    <row r="14" spans="1:19" s="90" customFormat="1" ht="26.25" thickBot="1" x14ac:dyDescent="0.3">
      <c r="B14" s="107" t="s">
        <v>80</v>
      </c>
      <c r="C14" s="112" t="s">
        <v>48</v>
      </c>
      <c r="D14" s="147">
        <v>4.5</v>
      </c>
      <c r="E14" s="148"/>
      <c r="F14" s="105" t="s">
        <v>41</v>
      </c>
      <c r="G14" s="121" t="s">
        <v>105</v>
      </c>
    </row>
    <row r="15" spans="1:19" s="90" customFormat="1" ht="64.5" thickBot="1" x14ac:dyDescent="0.3">
      <c r="A15" s="92"/>
      <c r="B15" s="108" t="s">
        <v>66</v>
      </c>
      <c r="C15" s="112" t="s">
        <v>67</v>
      </c>
      <c r="D15" s="102">
        <v>4.1399999999999997</v>
      </c>
      <c r="E15" s="102">
        <f t="shared" ref="E15:E22" si="0">D15*1.33</f>
        <v>5.5061999999999998</v>
      </c>
      <c r="F15" s="106" t="s">
        <v>42</v>
      </c>
    </row>
    <row r="16" spans="1:19" s="90" customFormat="1" ht="16.5" thickBot="1" x14ac:dyDescent="0.3">
      <c r="A16" s="92"/>
      <c r="B16" s="139" t="s">
        <v>39</v>
      </c>
      <c r="C16" s="112" t="s">
        <v>73</v>
      </c>
      <c r="D16" s="127">
        <v>2.2999999999999998</v>
      </c>
      <c r="E16" s="128">
        <f t="shared" si="0"/>
        <v>3.0589999999999997</v>
      </c>
      <c r="F16" s="105" t="s">
        <v>41</v>
      </c>
    </row>
    <row r="17" spans="1:6" s="90" customFormat="1" ht="26.25" thickBot="1" x14ac:dyDescent="0.3">
      <c r="A17" s="92"/>
      <c r="B17" s="140"/>
      <c r="C17" s="112" t="s">
        <v>72</v>
      </c>
      <c r="D17" s="127">
        <v>3.06</v>
      </c>
      <c r="E17" s="128">
        <f t="shared" si="0"/>
        <v>4.0697999999999999</v>
      </c>
      <c r="F17" s="142" t="s">
        <v>49</v>
      </c>
    </row>
    <row r="18" spans="1:6" s="90" customFormat="1" ht="13.5" thickBot="1" x14ac:dyDescent="0.3">
      <c r="A18" s="92"/>
      <c r="B18" s="141"/>
      <c r="C18" s="112" t="s">
        <v>71</v>
      </c>
      <c r="D18" s="127">
        <v>2.58</v>
      </c>
      <c r="E18" s="128">
        <f t="shared" si="0"/>
        <v>3.4314000000000004</v>
      </c>
      <c r="F18" s="143"/>
    </row>
    <row r="19" spans="1:6" s="90" customFormat="1" ht="26.25" thickBot="1" x14ac:dyDescent="0.3">
      <c r="A19" s="92"/>
      <c r="B19" s="108" t="s">
        <v>40</v>
      </c>
      <c r="C19" s="112" t="s">
        <v>70</v>
      </c>
      <c r="D19" s="102">
        <v>4.32</v>
      </c>
      <c r="E19" s="102">
        <f t="shared" si="0"/>
        <v>5.7456000000000005</v>
      </c>
      <c r="F19" s="106" t="s">
        <v>42</v>
      </c>
    </row>
    <row r="20" spans="1:6" s="90" customFormat="1" ht="39" thickBot="1" x14ac:dyDescent="0.3">
      <c r="A20" s="92"/>
      <c r="B20" s="139" t="s">
        <v>107</v>
      </c>
      <c r="C20" s="112" t="s">
        <v>113</v>
      </c>
      <c r="D20" s="102">
        <v>2.2200000000000002</v>
      </c>
      <c r="E20" s="102">
        <f t="shared" si="0"/>
        <v>2.9526000000000003</v>
      </c>
      <c r="F20" s="105" t="s">
        <v>99</v>
      </c>
    </row>
    <row r="21" spans="1:6" s="90" customFormat="1" ht="39" thickBot="1" x14ac:dyDescent="0.3">
      <c r="A21" s="92"/>
      <c r="B21" s="141"/>
      <c r="C21" s="112" t="s">
        <v>112</v>
      </c>
      <c r="D21" s="102">
        <v>4.83</v>
      </c>
      <c r="E21" s="102">
        <f t="shared" si="0"/>
        <v>6.4239000000000006</v>
      </c>
      <c r="F21" s="106" t="s">
        <v>43</v>
      </c>
    </row>
    <row r="22" spans="1:6" s="90" customFormat="1" ht="64.5" thickBot="1" x14ac:dyDescent="0.3">
      <c r="A22" s="92"/>
      <c r="B22" s="110" t="s">
        <v>74</v>
      </c>
      <c r="C22" s="112" t="s">
        <v>75</v>
      </c>
      <c r="D22" s="102">
        <v>4.3</v>
      </c>
      <c r="E22" s="102">
        <f t="shared" si="0"/>
        <v>5.7190000000000003</v>
      </c>
      <c r="F22" s="106" t="s">
        <v>42</v>
      </c>
    </row>
    <row r="23" spans="1:6" s="90" customFormat="1" ht="15.75" x14ac:dyDescent="0.25">
      <c r="A23" s="92"/>
      <c r="B23" s="138" t="s">
        <v>68</v>
      </c>
      <c r="C23" s="138"/>
      <c r="D23" s="138"/>
      <c r="E23" s="138"/>
    </row>
    <row r="24" spans="1:6" s="90" customFormat="1" ht="15.75" x14ac:dyDescent="0.25">
      <c r="A24" s="92"/>
      <c r="B24" s="96" t="s">
        <v>69</v>
      </c>
      <c r="C24" s="96"/>
      <c r="D24" s="96"/>
      <c r="E24" s="96"/>
    </row>
    <row r="25" spans="1:6" s="90" customFormat="1" ht="15.75" x14ac:dyDescent="0.25">
      <c r="A25" s="92"/>
      <c r="B25" s="96"/>
      <c r="C25" s="96"/>
      <c r="D25" s="96"/>
      <c r="E25" s="96"/>
    </row>
    <row r="26" spans="1:6" s="90" customFormat="1" ht="15.75" x14ac:dyDescent="0.25">
      <c r="A26" s="92"/>
      <c r="B26" s="5" t="s">
        <v>47</v>
      </c>
      <c r="C26" s="96"/>
      <c r="D26" s="96"/>
      <c r="E26" s="96"/>
    </row>
    <row r="27" spans="1:6" s="90" customFormat="1" ht="16.5" thickBot="1" x14ac:dyDescent="0.3">
      <c r="A27" s="92"/>
      <c r="B27" s="5"/>
      <c r="C27" s="96"/>
      <c r="D27" s="96"/>
      <c r="E27" s="96"/>
    </row>
    <row r="28" spans="1:6" s="90" customFormat="1" ht="26.25" thickBot="1" x14ac:dyDescent="0.3">
      <c r="A28" s="92"/>
      <c r="B28" s="5"/>
      <c r="C28" s="96"/>
      <c r="D28" s="113" t="s">
        <v>98</v>
      </c>
      <c r="E28" s="96"/>
    </row>
    <row r="29" spans="1:6" s="90" customFormat="1" ht="64.5" thickBot="1" x14ac:dyDescent="0.3">
      <c r="A29" s="92"/>
      <c r="B29" s="107" t="s">
        <v>66</v>
      </c>
      <c r="C29" s="122" t="s">
        <v>67</v>
      </c>
      <c r="D29" s="103">
        <v>6.65</v>
      </c>
      <c r="E29" s="123" t="s">
        <v>42</v>
      </c>
    </row>
    <row r="30" spans="1:6" s="90" customFormat="1" ht="16.5" thickBot="1" x14ac:dyDescent="0.3">
      <c r="A30" s="92"/>
      <c r="B30" s="139" t="s">
        <v>39</v>
      </c>
      <c r="C30" s="112" t="s">
        <v>82</v>
      </c>
      <c r="D30" s="127">
        <v>2.78</v>
      </c>
      <c r="E30" s="105" t="s">
        <v>41</v>
      </c>
    </row>
    <row r="31" spans="1:6" s="90" customFormat="1" ht="26.25" thickBot="1" x14ac:dyDescent="0.3">
      <c r="A31" s="92"/>
      <c r="B31" s="140"/>
      <c r="C31" s="112" t="s">
        <v>83</v>
      </c>
      <c r="D31" s="127">
        <v>4.1399999999999997</v>
      </c>
      <c r="E31" s="149" t="s">
        <v>49</v>
      </c>
    </row>
    <row r="32" spans="1:6" s="90" customFormat="1" ht="15.75" customHeight="1" thickBot="1" x14ac:dyDescent="0.3">
      <c r="A32" s="92"/>
      <c r="B32" s="140"/>
      <c r="C32" s="112" t="s">
        <v>84</v>
      </c>
      <c r="D32" s="127">
        <v>3.35</v>
      </c>
      <c r="E32" s="150"/>
    </row>
    <row r="33" spans="1:6" s="90" customFormat="1" ht="28.5" customHeight="1" thickBot="1" x14ac:dyDescent="0.3">
      <c r="A33" s="92"/>
      <c r="B33" s="140"/>
      <c r="C33" s="112" t="s">
        <v>123</v>
      </c>
      <c r="D33" s="127">
        <v>3.06</v>
      </c>
      <c r="E33" s="150"/>
    </row>
    <row r="34" spans="1:6" s="90" customFormat="1" ht="15.75" customHeight="1" thickBot="1" x14ac:dyDescent="0.3">
      <c r="A34" s="92"/>
      <c r="B34" s="140"/>
      <c r="C34" s="112" t="s">
        <v>124</v>
      </c>
      <c r="D34" s="127">
        <v>2.58</v>
      </c>
      <c r="E34" s="151"/>
    </row>
    <row r="35" spans="1:6" s="90" customFormat="1" ht="15.75" customHeight="1" thickBot="1" x14ac:dyDescent="0.3">
      <c r="A35" s="92"/>
      <c r="B35" s="141"/>
      <c r="C35" s="112" t="s">
        <v>122</v>
      </c>
      <c r="D35" s="127">
        <v>2.2999999999999998</v>
      </c>
      <c r="E35" s="105" t="s">
        <v>41</v>
      </c>
    </row>
    <row r="36" spans="1:6" s="90" customFormat="1" ht="26.25" thickBot="1" x14ac:dyDescent="0.3">
      <c r="A36" s="92"/>
      <c r="B36" s="109" t="s">
        <v>40</v>
      </c>
      <c r="C36" s="112" t="s">
        <v>70</v>
      </c>
      <c r="D36" s="102">
        <v>4.53</v>
      </c>
      <c r="E36" s="106" t="s">
        <v>42</v>
      </c>
    </row>
    <row r="37" spans="1:6" s="90" customFormat="1" ht="39" thickBot="1" x14ac:dyDescent="0.3">
      <c r="A37" s="92"/>
      <c r="B37" s="107" t="s">
        <v>107</v>
      </c>
      <c r="C37" s="112" t="s">
        <v>112</v>
      </c>
      <c r="D37" s="102">
        <v>7.01</v>
      </c>
      <c r="E37" s="106" t="s">
        <v>42</v>
      </c>
    </row>
    <row r="38" spans="1:6" s="90" customFormat="1" ht="39" thickBot="1" x14ac:dyDescent="0.3">
      <c r="A38" s="92"/>
      <c r="B38" s="107" t="s">
        <v>106</v>
      </c>
      <c r="C38" s="111" t="s">
        <v>108</v>
      </c>
      <c r="D38" s="117">
        <v>24.32</v>
      </c>
      <c r="E38" s="104" t="s">
        <v>41</v>
      </c>
    </row>
    <row r="39" spans="1:6" s="90" customFormat="1" ht="64.5" thickBot="1" x14ac:dyDescent="0.3">
      <c r="A39" s="92"/>
      <c r="B39" s="110" t="s">
        <v>74</v>
      </c>
      <c r="C39" s="112" t="s">
        <v>81</v>
      </c>
      <c r="D39" s="102">
        <v>14.44</v>
      </c>
      <c r="E39" s="106" t="s">
        <v>42</v>
      </c>
    </row>
    <row r="40" spans="1:6" s="90" customFormat="1" ht="15.75" x14ac:dyDescent="0.25">
      <c r="A40" s="92"/>
      <c r="B40" s="129" t="s">
        <v>68</v>
      </c>
      <c r="C40" s="115"/>
      <c r="D40" s="115"/>
      <c r="E40" s="115"/>
    </row>
    <row r="41" spans="1:6" s="90" customFormat="1" ht="15.75" x14ac:dyDescent="0.25">
      <c r="A41" s="92"/>
      <c r="B41" s="96" t="s">
        <v>69</v>
      </c>
      <c r="C41" s="96"/>
      <c r="D41" s="96"/>
      <c r="E41" s="96"/>
    </row>
    <row r="42" spans="1:6" s="90" customFormat="1" ht="15.75" x14ac:dyDescent="0.25">
      <c r="A42" s="92"/>
      <c r="B42" s="96"/>
      <c r="C42" s="96"/>
      <c r="D42" s="96"/>
    </row>
    <row r="43" spans="1:6" s="90" customFormat="1" ht="15.75" x14ac:dyDescent="0.25">
      <c r="A43" s="92"/>
      <c r="B43" s="5" t="s">
        <v>118</v>
      </c>
      <c r="C43" s="101"/>
      <c r="D43" s="101"/>
      <c r="E43" s="116"/>
      <c r="F43" s="101"/>
    </row>
    <row r="44" spans="1:6" s="90" customFormat="1" ht="15.75" x14ac:dyDescent="0.25">
      <c r="A44" s="92"/>
      <c r="B44" s="96" t="s">
        <v>119</v>
      </c>
      <c r="C44" s="101"/>
      <c r="D44" s="101"/>
      <c r="E44" s="116"/>
      <c r="F44" s="101"/>
    </row>
    <row r="45" spans="1:6" s="90" customFormat="1" ht="13.5" thickBot="1" x14ac:dyDescent="0.3">
      <c r="A45" s="92"/>
      <c r="C45" s="101"/>
      <c r="D45" s="101"/>
      <c r="E45" s="116"/>
      <c r="F45" s="101"/>
    </row>
    <row r="46" spans="1:6" s="90" customFormat="1" ht="51.75" thickBot="1" x14ac:dyDescent="0.3">
      <c r="A46" s="92"/>
      <c r="B46" s="1"/>
      <c r="C46" s="1"/>
      <c r="D46" s="111" t="s">
        <v>95</v>
      </c>
      <c r="E46" s="111" t="s">
        <v>96</v>
      </c>
      <c r="F46" s="1"/>
    </row>
    <row r="47" spans="1:6" ht="26.25" thickBot="1" x14ac:dyDescent="0.3">
      <c r="B47" s="107" t="s">
        <v>38</v>
      </c>
      <c r="C47" s="111" t="s">
        <v>94</v>
      </c>
      <c r="D47" s="119"/>
      <c r="E47" s="103">
        <f>D13*4/3</f>
        <v>0.93333333333333324</v>
      </c>
      <c r="F47" s="118" t="s">
        <v>42</v>
      </c>
    </row>
    <row r="48" spans="1:6" ht="64.5" thickBot="1" x14ac:dyDescent="0.3">
      <c r="B48" s="109" t="s">
        <v>66</v>
      </c>
      <c r="C48" s="112" t="s">
        <v>67</v>
      </c>
      <c r="D48" s="102">
        <v>4.1399999999999997</v>
      </c>
      <c r="E48" s="119"/>
      <c r="F48" s="106" t="s">
        <v>42</v>
      </c>
    </row>
    <row r="49" spans="2:6" ht="16.5" thickBot="1" x14ac:dyDescent="0.3">
      <c r="B49" s="139" t="s">
        <v>39</v>
      </c>
      <c r="C49" s="112" t="s">
        <v>73</v>
      </c>
      <c r="D49" s="127">
        <v>2.2999999999999998</v>
      </c>
      <c r="E49" s="119"/>
      <c r="F49" s="105" t="s">
        <v>41</v>
      </c>
    </row>
    <row r="50" spans="2:6" ht="26.25" thickBot="1" x14ac:dyDescent="0.3">
      <c r="B50" s="140"/>
      <c r="C50" s="112" t="s">
        <v>72</v>
      </c>
      <c r="D50" s="127">
        <v>3.06</v>
      </c>
      <c r="E50" s="119"/>
      <c r="F50" s="142" t="s">
        <v>49</v>
      </c>
    </row>
    <row r="51" spans="2:6" ht="13.5" thickBot="1" x14ac:dyDescent="0.3">
      <c r="B51" s="141"/>
      <c r="C51" s="112" t="s">
        <v>71</v>
      </c>
      <c r="D51" s="127">
        <v>2.58</v>
      </c>
      <c r="E51" s="119"/>
      <c r="F51" s="143"/>
    </row>
    <row r="52" spans="2:6" ht="26.25" thickBot="1" x14ac:dyDescent="0.3">
      <c r="B52" s="109" t="s">
        <v>40</v>
      </c>
      <c r="C52" s="112" t="s">
        <v>70</v>
      </c>
      <c r="D52" s="102">
        <v>4.32</v>
      </c>
      <c r="E52" s="119"/>
      <c r="F52" s="106" t="s">
        <v>42</v>
      </c>
    </row>
    <row r="53" spans="2:6" ht="39" thickBot="1" x14ac:dyDescent="0.3">
      <c r="B53" s="107" t="s">
        <v>107</v>
      </c>
      <c r="C53" s="112" t="s">
        <v>112</v>
      </c>
      <c r="D53" s="102">
        <v>4.83</v>
      </c>
      <c r="E53" s="119"/>
      <c r="F53" s="106" t="s">
        <v>42</v>
      </c>
    </row>
    <row r="54" spans="2:6" ht="64.5" thickBot="1" x14ac:dyDescent="0.3">
      <c r="B54" s="110" t="s">
        <v>74</v>
      </c>
      <c r="C54" s="112" t="s">
        <v>75</v>
      </c>
      <c r="D54" s="102">
        <v>4.3</v>
      </c>
      <c r="E54" s="119"/>
      <c r="F54" s="106" t="s">
        <v>42</v>
      </c>
    </row>
    <row r="55" spans="2:6" ht="15.75" x14ac:dyDescent="0.25">
      <c r="B55" s="138" t="s">
        <v>68</v>
      </c>
      <c r="C55" s="138"/>
      <c r="D55" s="138"/>
      <c r="E55" s="138"/>
      <c r="F55" s="90"/>
    </row>
    <row r="56" spans="2:6" ht="15.75" x14ac:dyDescent="0.25">
      <c r="B56" s="96" t="s">
        <v>69</v>
      </c>
      <c r="C56" s="96"/>
      <c r="D56" s="96"/>
      <c r="E56" s="96"/>
      <c r="F56" s="90"/>
    </row>
  </sheetData>
  <sheetProtection algorithmName="SHA-512" hashValue="HgfDZRqr6eUJLSnxUpVpAwClAAXGJU5c9kR0SHfbXeLg4Gai1FdG4DYwX6QaV4h5QOGPwx/uGGYdQIjqeyxJhw==" saltValue="3RHWOCoRt9uMipyr2fRWvw==" spinCount="100000" sheet="1" objects="1" scenarios="1" selectLockedCells="1" selectUnlockedCells="1"/>
  <mergeCells count="14">
    <mergeCell ref="B55:E55"/>
    <mergeCell ref="B49:B51"/>
    <mergeCell ref="F17:F18"/>
    <mergeCell ref="B1:S1"/>
    <mergeCell ref="A3:S3"/>
    <mergeCell ref="A5:S5"/>
    <mergeCell ref="B6:S6"/>
    <mergeCell ref="B16:B18"/>
    <mergeCell ref="D14:E14"/>
    <mergeCell ref="F50:F51"/>
    <mergeCell ref="B23:E23"/>
    <mergeCell ref="B20:B21"/>
    <mergeCell ref="B30:B35"/>
    <mergeCell ref="E31:E34"/>
  </mergeCells>
  <pageMargins left="0.43307086614173229" right="0.43307086614173229" top="0.39370078740157483" bottom="0.39370078740157483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G90"/>
  <sheetViews>
    <sheetView showGridLines="0" topLeftCell="B1" zoomScale="98" zoomScaleNormal="98" workbookViewId="0">
      <selection activeCell="B17" sqref="B17"/>
    </sheetView>
  </sheetViews>
  <sheetFormatPr baseColWidth="10" defaultRowHeight="12.75" x14ac:dyDescent="0.25"/>
  <cols>
    <col min="1" max="1" width="11.42578125" style="12" hidden="1" customWidth="1"/>
    <col min="2" max="2" width="18.85546875" style="12" customWidth="1"/>
    <col min="3" max="4" width="13.7109375" style="12" customWidth="1"/>
    <col min="5" max="5" width="12.42578125" style="12" customWidth="1"/>
    <col min="6" max="6" width="16" style="12" customWidth="1"/>
    <col min="7" max="8" width="15.140625" style="12" customWidth="1"/>
    <col min="9" max="9" width="12.7109375" style="12" customWidth="1"/>
    <col min="10" max="10" width="16.140625" style="12" customWidth="1"/>
    <col min="11" max="16" width="12.28515625" style="12" customWidth="1"/>
    <col min="17" max="17" width="14.7109375" style="1" customWidth="1"/>
    <col min="18" max="18" width="19.7109375" style="1" customWidth="1"/>
    <col min="19" max="19" width="24.42578125" style="1" customWidth="1"/>
    <col min="20" max="20" width="11.5703125" style="1" customWidth="1"/>
    <col min="21" max="21" width="14.7109375" style="1" customWidth="1"/>
    <col min="22" max="22" width="13.42578125" style="1" customWidth="1"/>
    <col min="23" max="33" width="11.42578125" style="1"/>
    <col min="34" max="16384" width="11.42578125" style="12"/>
  </cols>
  <sheetData>
    <row r="1" spans="1:33" s="1" customFormat="1" ht="26.25" x14ac:dyDescent="0.25">
      <c r="B1" s="144" t="s">
        <v>25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33" s="1" customFormat="1" x14ac:dyDescent="0.25"/>
    <row r="3" spans="1:33" s="1" customFormat="1" ht="15" customHeight="1" x14ac:dyDescent="0.25">
      <c r="A3" s="145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33" s="1" customFormat="1" ht="6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3" s="1" customFormat="1" ht="15" customHeight="1" x14ac:dyDescent="0.25">
      <c r="A5" s="145" t="s">
        <v>127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33" s="1" customFormat="1" ht="15" customHeight="1" x14ac:dyDescent="0.25">
      <c r="A6" s="93"/>
      <c r="B6" s="145" t="s">
        <v>50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</row>
    <row r="7" spans="1:33" s="1" customFormat="1" ht="15" customHeight="1" x14ac:dyDescent="0.25">
      <c r="B7" s="146" t="s">
        <v>19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</row>
    <row r="8" spans="1:33" s="1" customFormat="1" x14ac:dyDescent="0.25">
      <c r="B8" s="1" t="s">
        <v>24</v>
      </c>
      <c r="C8" s="176"/>
      <c r="D8" s="176"/>
      <c r="E8" s="176"/>
      <c r="F8" s="177"/>
    </row>
    <row r="9" spans="1:33" s="1" customFormat="1" x14ac:dyDescent="0.25"/>
    <row r="10" spans="1:33" s="1" customFormat="1" x14ac:dyDescent="0.25">
      <c r="B10" s="3"/>
      <c r="C10" s="1" t="s">
        <v>20</v>
      </c>
    </row>
    <row r="11" spans="1:33" s="1" customFormat="1" x14ac:dyDescent="0.25">
      <c r="B11" s="4"/>
      <c r="C11" s="1" t="s">
        <v>17</v>
      </c>
    </row>
    <row r="12" spans="1:33" s="1" customFormat="1" x14ac:dyDescent="0.25"/>
    <row r="13" spans="1:33" s="1" customFormat="1" ht="15.75" x14ac:dyDescent="0.25">
      <c r="B13" s="5" t="s">
        <v>6</v>
      </c>
    </row>
    <row r="14" spans="1:33" s="1" customFormat="1" ht="6" customHeight="1" x14ac:dyDescent="0.25"/>
    <row r="15" spans="1:33" s="8" customFormat="1" ht="57.75" customHeight="1" x14ac:dyDescent="0.25">
      <c r="A15" s="6"/>
      <c r="B15" s="180" t="s">
        <v>0</v>
      </c>
      <c r="C15" s="181"/>
      <c r="D15" s="182" t="s">
        <v>5</v>
      </c>
      <c r="E15" s="183"/>
      <c r="F15" s="183"/>
      <c r="G15" s="183"/>
      <c r="H15" s="183"/>
      <c r="I15" s="183"/>
      <c r="J15" s="184"/>
      <c r="K15" s="125" t="s">
        <v>133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ht="51" x14ac:dyDescent="0.25">
      <c r="A16" s="9"/>
      <c r="B16" s="10" t="s">
        <v>4</v>
      </c>
      <c r="C16" s="10" t="s">
        <v>2</v>
      </c>
      <c r="D16" s="10" t="s">
        <v>128</v>
      </c>
      <c r="E16" s="10" t="s">
        <v>129</v>
      </c>
      <c r="F16" s="10" t="s">
        <v>130</v>
      </c>
      <c r="G16" s="10" t="s">
        <v>131</v>
      </c>
      <c r="H16" s="10" t="s">
        <v>135</v>
      </c>
      <c r="I16" s="10" t="s">
        <v>7</v>
      </c>
      <c r="J16" s="10" t="s">
        <v>121</v>
      </c>
      <c r="K16" s="11" t="s">
        <v>132</v>
      </c>
      <c r="M16" s="1"/>
      <c r="N16" s="1"/>
      <c r="O16" s="1"/>
      <c r="P16" s="1"/>
    </row>
    <row r="17" spans="2:33" x14ac:dyDescent="0.25">
      <c r="B17" s="13"/>
      <c r="C17" s="14"/>
      <c r="D17" s="15"/>
      <c r="E17" s="16"/>
      <c r="F17" s="17"/>
      <c r="G17" s="17"/>
      <c r="H17" s="64" t="str">
        <f>IF(G17="Oui","0,5",IF(E17=1,"1",IF(E17=2,"1,5","")))</f>
        <v/>
      </c>
      <c r="I17" s="64" t="str">
        <f>IF(H17="","",(D17*E17)/H17)</f>
        <v/>
      </c>
      <c r="J17" s="65" t="str">
        <f>IF(OR(D17="",I17=""),"",I17/D17)</f>
        <v/>
      </c>
      <c r="K17" s="18" t="str">
        <f>IF(OR(D17="",E17=""),"",(D17*E17)/1000)</f>
        <v/>
      </c>
      <c r="M17" s="1"/>
      <c r="N17" s="1"/>
      <c r="O17" s="1"/>
      <c r="P17" s="1"/>
    </row>
    <row r="18" spans="2:33" x14ac:dyDescent="0.25">
      <c r="B18" s="13"/>
      <c r="C18" s="14"/>
      <c r="D18" s="15"/>
      <c r="E18" s="16"/>
      <c r="F18" s="22"/>
      <c r="G18" s="22"/>
      <c r="H18" s="64" t="str">
        <f t="shared" ref="H18:H21" si="0">IF(G18="Oui","0,5",IF(E18=1,"1",IF(E18=2,"1,5","")))</f>
        <v/>
      </c>
      <c r="I18" s="64" t="str">
        <f t="shared" ref="I18:I21" si="1">IF(H18="","",(D18*E18)/H18)</f>
        <v/>
      </c>
      <c r="J18" s="66" t="str">
        <f>IF(OR(D18="",I18=""),"",I18/D18)</f>
        <v/>
      </c>
      <c r="K18" s="18" t="str">
        <f t="shared" ref="K18:K21" si="2">IF(OR(D18="",E18=""),"",(D18*E18)/1000)</f>
        <v/>
      </c>
      <c r="M18" s="1"/>
      <c r="N18" s="1"/>
      <c r="O18" s="1"/>
      <c r="P18" s="1"/>
    </row>
    <row r="19" spans="2:33" x14ac:dyDescent="0.25">
      <c r="B19" s="13"/>
      <c r="C19" s="14"/>
      <c r="D19" s="15"/>
      <c r="E19" s="16"/>
      <c r="F19" s="22"/>
      <c r="G19" s="22"/>
      <c r="H19" s="64" t="str">
        <f t="shared" si="0"/>
        <v/>
      </c>
      <c r="I19" s="64" t="str">
        <f t="shared" si="1"/>
        <v/>
      </c>
      <c r="J19" s="66" t="str">
        <f>IF(OR(D19="",I19=""),"",I19/D19)</f>
        <v/>
      </c>
      <c r="K19" s="18" t="str">
        <f t="shared" si="2"/>
        <v/>
      </c>
      <c r="M19" s="1"/>
      <c r="N19" s="1"/>
      <c r="O19" s="1"/>
      <c r="P19" s="1"/>
    </row>
    <row r="20" spans="2:33" x14ac:dyDescent="0.25">
      <c r="B20" s="13"/>
      <c r="C20" s="14"/>
      <c r="D20" s="15"/>
      <c r="E20" s="16"/>
      <c r="F20" s="22"/>
      <c r="G20" s="22"/>
      <c r="H20" s="64" t="str">
        <f t="shared" si="0"/>
        <v/>
      </c>
      <c r="I20" s="64" t="str">
        <f t="shared" si="1"/>
        <v/>
      </c>
      <c r="J20" s="66" t="str">
        <f>IF(OR(D20="",I20=""),"",I20/D20)</f>
        <v/>
      </c>
      <c r="K20" s="18" t="str">
        <f t="shared" si="2"/>
        <v/>
      </c>
      <c r="M20" s="1"/>
      <c r="N20" s="1"/>
      <c r="O20" s="1"/>
      <c r="P20" s="1"/>
    </row>
    <row r="21" spans="2:33" x14ac:dyDescent="0.25">
      <c r="B21" s="13"/>
      <c r="C21" s="14"/>
      <c r="D21" s="15"/>
      <c r="E21" s="16"/>
      <c r="F21" s="26"/>
      <c r="G21" s="26"/>
      <c r="H21" s="64" t="str">
        <f t="shared" si="0"/>
        <v/>
      </c>
      <c r="I21" s="64" t="str">
        <f t="shared" si="1"/>
        <v/>
      </c>
      <c r="J21" s="67" t="str">
        <f>IF(OR(D21="",I21=""),"",I21/D21)</f>
        <v/>
      </c>
      <c r="K21" s="18" t="str">
        <f t="shared" si="2"/>
        <v/>
      </c>
      <c r="M21" s="1"/>
      <c r="N21" s="1"/>
      <c r="O21" s="1"/>
      <c r="P21" s="1"/>
    </row>
    <row r="22" spans="2:33" s="27" customFormat="1" ht="18" customHeight="1" x14ac:dyDescent="0.25">
      <c r="B22" s="28" t="s">
        <v>1</v>
      </c>
      <c r="C22" s="29"/>
      <c r="D22" s="28"/>
      <c r="E22" s="28"/>
      <c r="F22" s="29"/>
      <c r="G22" s="28"/>
      <c r="H22" s="29"/>
      <c r="I22" s="68">
        <f>SUM(I17:I21)</f>
        <v>0</v>
      </c>
      <c r="J22" s="29"/>
      <c r="K22" s="30">
        <f>SUM(K17:K21)</f>
        <v>0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2:33" s="1" customFormat="1" x14ac:dyDescent="0.25">
      <c r="B23" s="1" t="s">
        <v>134</v>
      </c>
    </row>
    <row r="24" spans="2:33" s="1" customFormat="1" x14ac:dyDescent="0.25"/>
    <row r="25" spans="2:33" s="1" customFormat="1" ht="15.75" x14ac:dyDescent="0.25">
      <c r="B25" s="5" t="s">
        <v>11</v>
      </c>
    </row>
    <row r="26" spans="2:33" s="1" customFormat="1" ht="6" customHeight="1" x14ac:dyDescent="0.25"/>
    <row r="27" spans="2:33" s="1" customFormat="1" x14ac:dyDescent="0.25">
      <c r="B27" s="32" t="s">
        <v>101</v>
      </c>
    </row>
    <row r="28" spans="2:33" s="1" customFormat="1" x14ac:dyDescent="0.25">
      <c r="B28" s="1" t="s">
        <v>102</v>
      </c>
    </row>
    <row r="29" spans="2:33" s="1" customFormat="1" x14ac:dyDescent="0.25">
      <c r="B29" s="1" t="s">
        <v>103</v>
      </c>
    </row>
    <row r="30" spans="2:33" s="1" customFormat="1" ht="15.75" x14ac:dyDescent="0.25">
      <c r="B30" s="1" t="s">
        <v>104</v>
      </c>
    </row>
    <row r="31" spans="2:33" s="1" customFormat="1" x14ac:dyDescent="0.25">
      <c r="B31" s="1" t="s">
        <v>116</v>
      </c>
    </row>
    <row r="32" spans="2:33" s="1" customFormat="1" x14ac:dyDescent="0.25"/>
    <row r="33" spans="1:33" s="34" customFormat="1" ht="66.75" customHeight="1" x14ac:dyDescent="0.25">
      <c r="A33" s="33"/>
      <c r="B33" s="180" t="s">
        <v>0</v>
      </c>
      <c r="C33" s="181"/>
      <c r="D33" s="63" t="s">
        <v>100</v>
      </c>
      <c r="E33" s="63" t="s">
        <v>79</v>
      </c>
      <c r="F33" s="63" t="s">
        <v>77</v>
      </c>
      <c r="G33" s="165" t="s">
        <v>9</v>
      </c>
      <c r="H33" s="166"/>
      <c r="I33" s="166"/>
      <c r="J33" s="167"/>
      <c r="K33" s="63" t="s">
        <v>10</v>
      </c>
      <c r="L33" s="63" t="s">
        <v>26</v>
      </c>
      <c r="M33" s="63" t="s">
        <v>27</v>
      </c>
      <c r="N33" s="174" t="s">
        <v>114</v>
      </c>
      <c r="O33" s="175"/>
      <c r="P33" s="174" t="s">
        <v>115</v>
      </c>
      <c r="Q33" s="175"/>
      <c r="R33" s="63" t="s">
        <v>76</v>
      </c>
      <c r="S33" s="1"/>
      <c r="V33" s="35"/>
      <c r="W33" s="35"/>
      <c r="X33" s="35"/>
      <c r="Y33" s="35"/>
      <c r="Z33" s="35"/>
      <c r="AA33" s="35"/>
      <c r="AB33" s="35"/>
      <c r="AC33" s="35"/>
      <c r="AD33" s="35"/>
    </row>
    <row r="34" spans="1:33" ht="51" x14ac:dyDescent="0.25">
      <c r="A34" s="36"/>
      <c r="B34" s="10" t="s">
        <v>4</v>
      </c>
      <c r="C34" s="10" t="s">
        <v>2</v>
      </c>
      <c r="D34" s="10" t="s">
        <v>15</v>
      </c>
      <c r="E34" s="10" t="s">
        <v>15</v>
      </c>
      <c r="F34" s="10" t="s">
        <v>16</v>
      </c>
      <c r="G34" s="10" t="s">
        <v>16</v>
      </c>
      <c r="H34" s="10" t="s">
        <v>30</v>
      </c>
      <c r="I34" s="10" t="s">
        <v>31</v>
      </c>
      <c r="J34" s="10" t="s">
        <v>125</v>
      </c>
      <c r="K34" s="10" t="s">
        <v>16</v>
      </c>
      <c r="L34" s="10" t="s">
        <v>28</v>
      </c>
      <c r="M34" s="10" t="s">
        <v>29</v>
      </c>
      <c r="N34" s="10" t="s">
        <v>15</v>
      </c>
      <c r="O34" s="10" t="s">
        <v>36</v>
      </c>
      <c r="P34" s="10" t="s">
        <v>16</v>
      </c>
      <c r="Q34" s="10" t="s">
        <v>37</v>
      </c>
      <c r="R34" s="10" t="s">
        <v>16</v>
      </c>
      <c r="AE34" s="12"/>
      <c r="AF34" s="12"/>
      <c r="AG34" s="12"/>
    </row>
    <row r="35" spans="1:33" s="40" customFormat="1" x14ac:dyDescent="0.25">
      <c r="A35" s="37"/>
      <c r="B35" s="38" t="str">
        <f t="shared" ref="B35:C36" si="3">IF(B17="","",B17)</f>
        <v/>
      </c>
      <c r="C35" s="38" t="str">
        <f t="shared" si="3"/>
        <v/>
      </c>
      <c r="D35" s="17"/>
      <c r="E35" s="17"/>
      <c r="F35" s="39" t="str">
        <f>IF(C35&lt;&gt;"","Oui","")</f>
        <v/>
      </c>
      <c r="G35" s="39" t="str">
        <f>IF(C35&lt;&gt;"","Oui","")</f>
        <v/>
      </c>
      <c r="H35" s="69"/>
      <c r="I35" s="69"/>
      <c r="J35" s="133" t="str">
        <f>IF(C35&lt;&gt;"",(I17*H35)+(I17*I35),"")</f>
        <v/>
      </c>
      <c r="K35" s="39" t="str">
        <f>IF(C35&lt;&gt;"","Oui","")</f>
        <v/>
      </c>
      <c r="L35" s="69"/>
      <c r="M35" s="69"/>
      <c r="N35" s="17"/>
      <c r="O35" s="69"/>
      <c r="P35" s="39" t="str">
        <f>IF(M35="","",IF(M35=0,"Non","Oui"))</f>
        <v/>
      </c>
      <c r="Q35" s="82" t="str">
        <f>IF(M35="","",IF(M35=0,0,1))</f>
        <v/>
      </c>
      <c r="R35" s="39" t="str">
        <f>IF(C35&lt;&gt;"","Oui","")</f>
        <v/>
      </c>
      <c r="S35" s="77" t="str">
        <f>IF(AND(C35&lt;&gt;"",OR(D35="",E35="",H35="",I35="",L35="",M35="",N35="",O35="")),"Veuillez renseigner l'ensemble des caractéristiques du linéaire","")</f>
        <v/>
      </c>
      <c r="V35" s="41"/>
      <c r="W35" s="41"/>
      <c r="X35" s="41"/>
      <c r="Y35" s="41"/>
      <c r="Z35" s="41"/>
      <c r="AA35" s="41"/>
      <c r="AB35" s="41"/>
      <c r="AC35" s="41"/>
      <c r="AD35" s="41"/>
    </row>
    <row r="36" spans="1:33" s="40" customFormat="1" x14ac:dyDescent="0.25">
      <c r="A36" s="42"/>
      <c r="B36" s="43" t="str">
        <f t="shared" si="3"/>
        <v/>
      </c>
      <c r="C36" s="43" t="str">
        <f t="shared" si="3"/>
        <v/>
      </c>
      <c r="D36" s="22"/>
      <c r="E36" s="22"/>
      <c r="F36" s="44" t="str">
        <f>IF(C36&lt;&gt;"","Oui","")</f>
        <v/>
      </c>
      <c r="G36" s="44" t="str">
        <f>IF(C36&lt;&gt;"","Oui","")</f>
        <v/>
      </c>
      <c r="H36" s="70"/>
      <c r="I36" s="70"/>
      <c r="J36" s="133" t="str">
        <f>IF(C36&lt;&gt;"",(I18*H36)+(I18*I36),"")</f>
        <v/>
      </c>
      <c r="K36" s="44" t="str">
        <f>IF(C36&lt;&gt;"","Oui","")</f>
        <v/>
      </c>
      <c r="L36" s="70"/>
      <c r="M36" s="70"/>
      <c r="N36" s="22"/>
      <c r="O36" s="70"/>
      <c r="P36" s="80" t="str">
        <f>IF(M36="","",IF(M36=0,"Non","Oui"))</f>
        <v/>
      </c>
      <c r="Q36" s="80" t="str">
        <f t="shared" ref="Q36:Q39" si="4">IF(M36="","",IF(M36=0,0,1))</f>
        <v/>
      </c>
      <c r="R36" s="80" t="str">
        <f>IF(C36&lt;&gt;"","Oui","")</f>
        <v/>
      </c>
      <c r="S36" s="77" t="str">
        <f t="shared" ref="S36:S39" si="5">IF(AND(C36&lt;&gt;"",OR(D36="",E36="",H36="",I36="",L36="",M36="",N36="",O36="")),"Veuillez renseigner l'ensemble des caractéristiques du linéaire","")</f>
        <v/>
      </c>
      <c r="V36" s="41"/>
      <c r="W36" s="41"/>
      <c r="X36" s="41"/>
      <c r="Y36" s="41"/>
      <c r="Z36" s="41"/>
      <c r="AA36" s="41"/>
      <c r="AB36" s="41"/>
      <c r="AC36" s="41"/>
      <c r="AD36" s="41"/>
    </row>
    <row r="37" spans="1:33" s="40" customFormat="1" x14ac:dyDescent="0.25">
      <c r="A37" s="42"/>
      <c r="B37" s="43" t="str">
        <f t="shared" ref="B37:C39" si="6">IF(B19="","",B19)</f>
        <v/>
      </c>
      <c r="C37" s="43" t="str">
        <f t="shared" si="6"/>
        <v/>
      </c>
      <c r="D37" s="22"/>
      <c r="E37" s="22"/>
      <c r="F37" s="44" t="str">
        <f>IF(C37&lt;&gt;"","Oui","")</f>
        <v/>
      </c>
      <c r="G37" s="44" t="str">
        <f>IF(C37&lt;&gt;"","Oui","")</f>
        <v/>
      </c>
      <c r="H37" s="70"/>
      <c r="I37" s="70"/>
      <c r="J37" s="133" t="str">
        <f>IF(C37&lt;&gt;"",(I19*H37)+(I19*I37),"")</f>
        <v/>
      </c>
      <c r="K37" s="44" t="str">
        <f>IF(C37&lt;&gt;"","Oui","")</f>
        <v/>
      </c>
      <c r="L37" s="70"/>
      <c r="M37" s="70"/>
      <c r="N37" s="22"/>
      <c r="O37" s="70"/>
      <c r="P37" s="80" t="str">
        <f>IF(M37="","",IF(M37=0,"Non","Oui"))</f>
        <v/>
      </c>
      <c r="Q37" s="80" t="str">
        <f t="shared" si="4"/>
        <v/>
      </c>
      <c r="R37" s="80" t="str">
        <f>IF(C37&lt;&gt;"","Oui","")</f>
        <v/>
      </c>
      <c r="S37" s="77" t="str">
        <f t="shared" si="5"/>
        <v/>
      </c>
      <c r="V37" s="41"/>
      <c r="W37" s="41"/>
      <c r="X37" s="41"/>
      <c r="Y37" s="41"/>
      <c r="Z37" s="41"/>
      <c r="AA37" s="41"/>
      <c r="AB37" s="41"/>
      <c r="AC37" s="41"/>
      <c r="AD37" s="41"/>
    </row>
    <row r="38" spans="1:33" s="40" customFormat="1" x14ac:dyDescent="0.25">
      <c r="A38" s="42"/>
      <c r="B38" s="43" t="str">
        <f t="shared" si="6"/>
        <v/>
      </c>
      <c r="C38" s="43" t="str">
        <f t="shared" si="6"/>
        <v/>
      </c>
      <c r="D38" s="22"/>
      <c r="E38" s="22"/>
      <c r="F38" s="44" t="str">
        <f>IF(C38&lt;&gt;"","Oui","")</f>
        <v/>
      </c>
      <c r="G38" s="44" t="str">
        <f>IF(C38&lt;&gt;"","Oui","")</f>
        <v/>
      </c>
      <c r="H38" s="70"/>
      <c r="I38" s="70"/>
      <c r="J38" s="133" t="str">
        <f>IF(C38&lt;&gt;"",(I20*H38)+(I20*I38),"")</f>
        <v/>
      </c>
      <c r="K38" s="44" t="str">
        <f>IF(C38&lt;&gt;"","Oui","")</f>
        <v/>
      </c>
      <c r="L38" s="70"/>
      <c r="M38" s="70"/>
      <c r="N38" s="22"/>
      <c r="O38" s="70"/>
      <c r="P38" s="80" t="str">
        <f>IF(M38="","",IF(M38=0,"Non","Oui"))</f>
        <v/>
      </c>
      <c r="Q38" s="80" t="str">
        <f t="shared" si="4"/>
        <v/>
      </c>
      <c r="R38" s="80" t="str">
        <f>IF(C38&lt;&gt;"","Oui","")</f>
        <v/>
      </c>
      <c r="S38" s="77" t="str">
        <f t="shared" si="5"/>
        <v/>
      </c>
      <c r="V38" s="41"/>
      <c r="W38" s="41"/>
      <c r="X38" s="41"/>
      <c r="Y38" s="41"/>
      <c r="Z38" s="41"/>
      <c r="AA38" s="41"/>
      <c r="AB38" s="41"/>
      <c r="AC38" s="41"/>
      <c r="AD38" s="41"/>
    </row>
    <row r="39" spans="1:33" s="40" customFormat="1" x14ac:dyDescent="0.25">
      <c r="A39" s="45"/>
      <c r="B39" s="46" t="str">
        <f t="shared" si="6"/>
        <v/>
      </c>
      <c r="C39" s="46" t="str">
        <f t="shared" si="6"/>
        <v/>
      </c>
      <c r="D39" s="26"/>
      <c r="E39" s="26"/>
      <c r="F39" s="47" t="str">
        <f>IF(C39&lt;&gt;"","Oui","")</f>
        <v/>
      </c>
      <c r="G39" s="47" t="str">
        <f>IF(C39&lt;&gt;"","Oui","")</f>
        <v/>
      </c>
      <c r="H39" s="71"/>
      <c r="I39" s="71"/>
      <c r="J39" s="47" t="str">
        <f>IF(C39&lt;&gt;"",(I21*H39)+(I21*I39),"")</f>
        <v/>
      </c>
      <c r="K39" s="47" t="str">
        <f>IF(C39&lt;&gt;"","Oui","")</f>
        <v/>
      </c>
      <c r="L39" s="71"/>
      <c r="M39" s="71"/>
      <c r="N39" s="26"/>
      <c r="O39" s="71"/>
      <c r="P39" s="81" t="str">
        <f>IF(M39="","",IF(M39=0,"Non","Oui"))</f>
        <v/>
      </c>
      <c r="Q39" s="81" t="str">
        <f t="shared" si="4"/>
        <v/>
      </c>
      <c r="R39" s="81" t="str">
        <f>IF(C39&lt;&gt;"","Oui","")</f>
        <v/>
      </c>
      <c r="S39" s="77" t="str">
        <f t="shared" si="5"/>
        <v/>
      </c>
      <c r="V39" s="41"/>
      <c r="W39" s="41"/>
      <c r="X39" s="41"/>
      <c r="Y39" s="41"/>
      <c r="Z39" s="41"/>
      <c r="AA39" s="41"/>
      <c r="AB39" s="41"/>
      <c r="AC39" s="41"/>
      <c r="AD39" s="41"/>
    </row>
    <row r="40" spans="1:33" s="1" customFormat="1" x14ac:dyDescent="0.25">
      <c r="J40" s="132" t="str">
        <f>IF(SUM(J35:J39)&lt;0.5*I22,"ERREUR VL+MFR &lt; 50 %","")</f>
        <v/>
      </c>
    </row>
    <row r="41" spans="1:33" s="1" customFormat="1" x14ac:dyDescent="0.25">
      <c r="H41" s="76"/>
      <c r="I41" s="76"/>
      <c r="J41" s="76"/>
      <c r="K41" s="76"/>
      <c r="L41" s="76"/>
      <c r="M41" s="76"/>
      <c r="N41" s="76"/>
      <c r="O41" s="76"/>
    </row>
    <row r="42" spans="1:33" s="1" customFormat="1" ht="15.75" x14ac:dyDescent="0.25">
      <c r="B42" s="5" t="s">
        <v>22</v>
      </c>
      <c r="H42" s="76"/>
      <c r="I42" s="76"/>
      <c r="J42" s="76"/>
      <c r="K42" s="76"/>
      <c r="L42" s="76"/>
      <c r="M42" s="76"/>
      <c r="N42" s="76"/>
      <c r="O42" s="76"/>
      <c r="P42" s="75"/>
      <c r="Q42" s="85"/>
    </row>
    <row r="43" spans="1:33" s="1" customFormat="1" ht="6" customHeight="1" x14ac:dyDescent="0.25"/>
    <row r="44" spans="1:33" ht="51" customHeight="1" x14ac:dyDescent="0.25">
      <c r="A44" s="48"/>
      <c r="B44" s="178" t="s">
        <v>0</v>
      </c>
      <c r="C44" s="179"/>
      <c r="D44" s="163" t="s">
        <v>100</v>
      </c>
      <c r="E44" s="163" t="s">
        <v>79</v>
      </c>
      <c r="F44" s="163" t="s">
        <v>77</v>
      </c>
      <c r="G44" s="165" t="s">
        <v>9</v>
      </c>
      <c r="H44" s="166"/>
      <c r="I44" s="166"/>
      <c r="J44" s="167"/>
      <c r="K44" s="163" t="s">
        <v>10</v>
      </c>
      <c r="L44" s="165" t="s">
        <v>23</v>
      </c>
      <c r="M44" s="166"/>
      <c r="N44" s="166"/>
      <c r="O44" s="166"/>
      <c r="P44" s="166"/>
      <c r="Q44" s="167"/>
      <c r="R44" s="163" t="s">
        <v>76</v>
      </c>
      <c r="S44" s="155" t="s">
        <v>1</v>
      </c>
      <c r="AE44" s="12"/>
      <c r="AF44" s="12"/>
      <c r="AG44" s="12"/>
    </row>
    <row r="45" spans="1:33" ht="25.5" x14ac:dyDescent="0.25">
      <c r="A45" s="36"/>
      <c r="B45" s="49" t="s">
        <v>4</v>
      </c>
      <c r="C45" s="10" t="s">
        <v>2</v>
      </c>
      <c r="D45" s="164"/>
      <c r="E45" s="164"/>
      <c r="F45" s="164"/>
      <c r="G45" s="165"/>
      <c r="H45" s="166"/>
      <c r="I45" s="166"/>
      <c r="J45" s="167"/>
      <c r="K45" s="164"/>
      <c r="L45" s="168"/>
      <c r="M45" s="169"/>
      <c r="N45" s="169"/>
      <c r="O45" s="169"/>
      <c r="P45" s="169"/>
      <c r="Q45" s="170"/>
      <c r="R45" s="164"/>
      <c r="S45" s="156"/>
      <c r="AE45" s="12"/>
      <c r="AF45" s="12"/>
      <c r="AG45" s="12"/>
    </row>
    <row r="46" spans="1:33" ht="15" customHeight="1" x14ac:dyDescent="0.25">
      <c r="B46" s="50" t="str">
        <f t="shared" ref="B46:C50" si="7">IF(B17="","",B17)</f>
        <v/>
      </c>
      <c r="C46" s="38" t="str">
        <f t="shared" si="7"/>
        <v/>
      </c>
      <c r="D46" s="54" t="str">
        <f>IF(C46="","",IF(D35="Oui",IF(E17=1,Barèmes!$D$13*D17,IF(E17=2,Barèmes!$E$13*D17,0)),0))</f>
        <v/>
      </c>
      <c r="E46" s="51" t="str">
        <f>IF(C46="","",IF(AND(E35="Oui",F17="Oui"),Barèmes!$D$14*2*D17,IF(AND(E35="Oui",F17="Non"),Barèmes!$D$14*D17,0)))</f>
        <v/>
      </c>
      <c r="F46" s="51" t="str">
        <f>IF(C46="","",(Barèmes!$D$15*J17*D17))</f>
        <v/>
      </c>
      <c r="G46" s="157" t="str">
        <f>IF(C46="","",((Barèmes!$D$17*J17*H35)+(Barèmes!$D$18*J17*I35)+(Barèmes!$D$16*J17*(1-H35-I35)))*D17)</f>
        <v/>
      </c>
      <c r="H46" s="158"/>
      <c r="I46" s="158"/>
      <c r="J46" s="159"/>
      <c r="K46" s="51" t="str">
        <f>IF(C46="","",Barèmes!$D$19*I17)</f>
        <v/>
      </c>
      <c r="L46" s="157" t="str">
        <f>IF(C46="","",(Barèmes!$D$20*L35*O35+Barèmes!$D$21*M35)*I17)</f>
        <v/>
      </c>
      <c r="M46" s="158"/>
      <c r="N46" s="158"/>
      <c r="O46" s="158"/>
      <c r="P46" s="158"/>
      <c r="Q46" s="159"/>
      <c r="R46" s="51" t="str">
        <f>IF(C46="","",Barèmes!$D$22*I17)</f>
        <v/>
      </c>
      <c r="S46" s="52">
        <f>SUM(D46:R46)</f>
        <v>0</v>
      </c>
      <c r="AE46" s="12"/>
      <c r="AF46" s="12"/>
      <c r="AG46" s="12"/>
    </row>
    <row r="47" spans="1:33" ht="15" customHeight="1" x14ac:dyDescent="0.25">
      <c r="B47" s="53" t="str">
        <f t="shared" si="7"/>
        <v/>
      </c>
      <c r="C47" s="43" t="str">
        <f t="shared" si="7"/>
        <v/>
      </c>
      <c r="D47" s="54" t="str">
        <f>IF(C47="","",IF(D36="Oui",IF(E18=1,Barèmes!$D$13*D18,IF(E18=2,Barèmes!$E$13*D18,0)),0))</f>
        <v/>
      </c>
      <c r="E47" s="54" t="str">
        <f>IF(C47="","",IF(AND(E36="Oui",F18="Oui"),Barèmes!$D$14*2*D18,IF(AND(E36="Oui",F18="Non"),Barèmes!$D$14*D18,0)))</f>
        <v/>
      </c>
      <c r="F47" s="54" t="str">
        <f>IF(C47="","",(Barèmes!$D$15*J18*D18))</f>
        <v/>
      </c>
      <c r="G47" s="160" t="str">
        <f>IF(C47="","",((Barèmes!$D$17*J18*H36)+(Barèmes!$D$18*J18*I36)+(Barèmes!$D$16*J18*(1-H36-I36)))*D18)</f>
        <v/>
      </c>
      <c r="H47" s="161"/>
      <c r="I47" s="161"/>
      <c r="J47" s="162"/>
      <c r="K47" s="54" t="str">
        <f>IF(C47="","",Barèmes!$D$19*I18)</f>
        <v/>
      </c>
      <c r="L47" s="160" t="str">
        <f>IF(C47="","",(Barèmes!$D$20*L36*O36+Barèmes!$D$21*M36)*I18)</f>
        <v/>
      </c>
      <c r="M47" s="161"/>
      <c r="N47" s="161"/>
      <c r="O47" s="161"/>
      <c r="P47" s="161"/>
      <c r="Q47" s="162"/>
      <c r="R47" s="54" t="str">
        <f>IF(C47="","",Barèmes!$D$22*I18)</f>
        <v/>
      </c>
      <c r="S47" s="55">
        <f>SUM(D47:R47)</f>
        <v>0</v>
      </c>
      <c r="AE47" s="12"/>
      <c r="AF47" s="12"/>
      <c r="AG47" s="12"/>
    </row>
    <row r="48" spans="1:33" ht="15" customHeight="1" x14ac:dyDescent="0.25">
      <c r="B48" s="53" t="str">
        <f t="shared" si="7"/>
        <v/>
      </c>
      <c r="C48" s="43" t="str">
        <f t="shared" si="7"/>
        <v/>
      </c>
      <c r="D48" s="54" t="str">
        <f>IF(C48="","",IF(D37="Oui",IF(E19=1,Barèmes!$D$13*D19,IF(E19=2,Barèmes!$E$13*D19,0)),0))</f>
        <v/>
      </c>
      <c r="E48" s="54" t="str">
        <f>IF(C48="","",IF(AND(E37="Oui",F19="Oui"),Barèmes!$D$14*2*D19,IF(AND(E37="Oui",F19="Non"),Barèmes!$D$14*D19,0)))</f>
        <v/>
      </c>
      <c r="F48" s="54" t="str">
        <f>IF(C48="","",(Barèmes!$D$15*J19*D19))</f>
        <v/>
      </c>
      <c r="G48" s="160" t="str">
        <f>IF(C48="","",((Barèmes!$D$17*J19*H37)+(Barèmes!$D$18*J19*I37)+(Barèmes!$D$16*J19*(1-H37-I37)))*D19)</f>
        <v/>
      </c>
      <c r="H48" s="161"/>
      <c r="I48" s="161"/>
      <c r="J48" s="162"/>
      <c r="K48" s="54" t="str">
        <f>IF(C48="","",Barèmes!$D$19*I19)</f>
        <v/>
      </c>
      <c r="L48" s="160" t="str">
        <f>IF(C48="","",(Barèmes!$D$20*L37*O37+Barèmes!$D$21*M37)*I19)</f>
        <v/>
      </c>
      <c r="M48" s="161"/>
      <c r="N48" s="161"/>
      <c r="O48" s="161"/>
      <c r="P48" s="161"/>
      <c r="Q48" s="162"/>
      <c r="R48" s="54" t="str">
        <f>IF(C48="","",Barèmes!$D$22*I19)</f>
        <v/>
      </c>
      <c r="S48" s="55">
        <f>SUM(D48:R48)</f>
        <v>0</v>
      </c>
      <c r="AE48" s="12"/>
      <c r="AF48" s="12"/>
      <c r="AG48" s="12"/>
    </row>
    <row r="49" spans="2:33" ht="15" customHeight="1" x14ac:dyDescent="0.25">
      <c r="B49" s="53" t="str">
        <f t="shared" si="7"/>
        <v/>
      </c>
      <c r="C49" s="43" t="str">
        <f t="shared" si="7"/>
        <v/>
      </c>
      <c r="D49" s="54" t="str">
        <f>IF(C49="","",IF(D38="Oui",IF(E20=1,Barèmes!$D$13*D20,IF(E20=2,Barèmes!$E$13*D20,0)),0))</f>
        <v/>
      </c>
      <c r="E49" s="54" t="str">
        <f>IF(C49="","",IF(AND(E38="Oui",F20="Oui"),Barèmes!$D$14*2*D20,IF(AND(E38="Oui",F20="Non"),Barèmes!$D$14*D20,0)))</f>
        <v/>
      </c>
      <c r="F49" s="54" t="str">
        <f>IF(C49="","",(Barèmes!$D$15*J20*D20))</f>
        <v/>
      </c>
      <c r="G49" s="160" t="str">
        <f>IF(C49="","",((Barèmes!$D$17*J20*H38)+(Barèmes!$D$18*J20*I38)+(Barèmes!$D$16*J20*(1-H38-I38)))*D20)</f>
        <v/>
      </c>
      <c r="H49" s="161"/>
      <c r="I49" s="161"/>
      <c r="J49" s="162"/>
      <c r="K49" s="54" t="str">
        <f>IF(C49="","",Barèmes!$D$19*I20)</f>
        <v/>
      </c>
      <c r="L49" s="160" t="str">
        <f>IF(C49="","",(Barèmes!$D$20*L38*O38+Barèmes!$D$21*M38)*I20)</f>
        <v/>
      </c>
      <c r="M49" s="161"/>
      <c r="N49" s="161"/>
      <c r="O49" s="161"/>
      <c r="P49" s="161"/>
      <c r="Q49" s="162"/>
      <c r="R49" s="54" t="str">
        <f>IF(C49="","",Barèmes!$D$22*I20)</f>
        <v/>
      </c>
      <c r="S49" s="55">
        <f>SUM(D49:R49)</f>
        <v>0</v>
      </c>
      <c r="AE49" s="12"/>
      <c r="AF49" s="12"/>
      <c r="AG49" s="12"/>
    </row>
    <row r="50" spans="2:33" ht="15" customHeight="1" x14ac:dyDescent="0.25">
      <c r="B50" s="56" t="str">
        <f t="shared" si="7"/>
        <v/>
      </c>
      <c r="C50" s="46" t="str">
        <f t="shared" si="7"/>
        <v/>
      </c>
      <c r="D50" s="54" t="str">
        <f>IF(C50="","",IF(D39="Oui",IF(E21=1,Barèmes!$D$13*D21,IF(E21=2,Barèmes!$E$13*D21,0)),0))</f>
        <v/>
      </c>
      <c r="E50" s="54" t="str">
        <f>IF(C50="","",IF(AND(E39="Oui",F21="Oui"),Barèmes!$D$14*2*D21,IF(AND(E39="Oui",F21="Non"),Barèmes!$D$14*D21,0)))</f>
        <v/>
      </c>
      <c r="F50" s="54" t="str">
        <f>IF(C50="","",(Barèmes!$D$15*J21*D21))</f>
        <v/>
      </c>
      <c r="G50" s="171" t="str">
        <f>IF(C50="","",((Barèmes!$D$17*J21*H39)+(Barèmes!$D$18*J21*I39)+(Barèmes!$D$16*J21*(1-H39-I39)))*D21)</f>
        <v/>
      </c>
      <c r="H50" s="172"/>
      <c r="I50" s="172"/>
      <c r="J50" s="173"/>
      <c r="K50" s="54" t="str">
        <f>IF(C50="","",Barèmes!$D$19*I21)</f>
        <v/>
      </c>
      <c r="L50" s="171" t="str">
        <f>IF(C50="","",(Barèmes!$D$20*L39*O39+Barèmes!$D$21*M39)*I21)</f>
        <v/>
      </c>
      <c r="M50" s="172"/>
      <c r="N50" s="172"/>
      <c r="O50" s="172"/>
      <c r="P50" s="172"/>
      <c r="Q50" s="173"/>
      <c r="R50" s="54" t="str">
        <f>IF(C50="","",Barèmes!$D$22*I21)</f>
        <v/>
      </c>
      <c r="S50" s="57">
        <f>SUM(D50:R50)</f>
        <v>0</v>
      </c>
      <c r="AE50" s="12"/>
      <c r="AF50" s="12"/>
      <c r="AG50" s="12"/>
    </row>
    <row r="51" spans="2:33" ht="18" customHeight="1" x14ac:dyDescent="0.25">
      <c r="B51" s="58" t="s">
        <v>1</v>
      </c>
      <c r="C51" s="59"/>
      <c r="D51" s="60">
        <f t="shared" ref="D51" si="8">SUM(D46:D50)</f>
        <v>0</v>
      </c>
      <c r="E51" s="60">
        <f t="shared" ref="E51" si="9">SUM(E46:E50)</f>
        <v>0</v>
      </c>
      <c r="F51" s="60">
        <f>SUM(F46:F50)</f>
        <v>0</v>
      </c>
      <c r="G51" s="152">
        <f>IF(J40&lt;&gt;"","ERREUR VL+MFR &lt; 50 %",SUM(G46:G50))</f>
        <v>0</v>
      </c>
      <c r="H51" s="153"/>
      <c r="I51" s="153"/>
      <c r="J51" s="154"/>
      <c r="K51" s="60">
        <f>SUM(K46:K50)</f>
        <v>0</v>
      </c>
      <c r="L51" s="152">
        <f>SUM(L46:Q50)</f>
        <v>0</v>
      </c>
      <c r="M51" s="153"/>
      <c r="N51" s="153"/>
      <c r="O51" s="153"/>
      <c r="P51" s="153"/>
      <c r="Q51" s="154"/>
      <c r="R51" s="60">
        <f>SUM(R46:R50)</f>
        <v>0</v>
      </c>
      <c r="S51" s="61">
        <f>SUM(S46:S50)</f>
        <v>0</v>
      </c>
      <c r="AE51" s="12"/>
      <c r="AF51" s="12"/>
      <c r="AG51" s="12"/>
    </row>
    <row r="52" spans="2:33" s="72" customFormat="1" x14ac:dyDescent="0.25"/>
    <row r="53" spans="2:33" s="73" customFormat="1" x14ac:dyDescent="0.25">
      <c r="Q53" s="86"/>
    </row>
    <row r="54" spans="2:33" s="1" customFormat="1" x14ac:dyDescent="0.25"/>
    <row r="55" spans="2:33" s="1" customFormat="1" x14ac:dyDescent="0.25"/>
    <row r="56" spans="2:33" s="1" customFormat="1" ht="15" x14ac:dyDescent="0.25">
      <c r="D56" s="74"/>
      <c r="K56" s="62"/>
      <c r="L56" s="62"/>
      <c r="M56" s="62"/>
      <c r="N56" s="62"/>
      <c r="O56" s="62"/>
      <c r="P56" s="62"/>
    </row>
    <row r="57" spans="2:33" s="1" customFormat="1" ht="18.75" customHeight="1" x14ac:dyDescent="0.25">
      <c r="K57" s="62"/>
      <c r="L57" s="62"/>
      <c r="M57" s="62"/>
      <c r="N57" s="62"/>
      <c r="O57" s="62"/>
      <c r="P57" s="62"/>
    </row>
    <row r="58" spans="2:33" s="1" customFormat="1" ht="15" x14ac:dyDescent="0.25">
      <c r="K58" s="62"/>
      <c r="L58" s="62"/>
      <c r="M58" s="62"/>
      <c r="N58" s="62"/>
      <c r="O58" s="62"/>
      <c r="P58" s="62"/>
    </row>
    <row r="59" spans="2:33" s="1" customFormat="1" ht="15" x14ac:dyDescent="0.25">
      <c r="K59" s="62"/>
      <c r="L59" s="62"/>
      <c r="M59" s="62"/>
      <c r="N59" s="62"/>
      <c r="O59" s="62"/>
      <c r="P59" s="62"/>
    </row>
    <row r="60" spans="2:33" s="1" customFormat="1" x14ac:dyDescent="0.25"/>
    <row r="61" spans="2:33" s="1" customFormat="1" x14ac:dyDescent="0.25"/>
    <row r="62" spans="2:33" s="1" customFormat="1" x14ac:dyDescent="0.25"/>
    <row r="63" spans="2:33" s="1" customFormat="1" x14ac:dyDescent="0.25"/>
    <row r="64" spans="2:33" s="1" customFormat="1" x14ac:dyDescent="0.25"/>
    <row r="65" spans="2:16" s="1" customFormat="1" x14ac:dyDescent="0.25"/>
    <row r="66" spans="2:16" s="1" customFormat="1" x14ac:dyDescent="0.25"/>
    <row r="67" spans="2:16" s="1" customFormat="1" x14ac:dyDescent="0.25"/>
    <row r="68" spans="2:1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</sheetData>
  <sheetProtection algorithmName="SHA-512" hashValue="+YJVt4yRPrfHdOeD57O8Uhc6a3NyjMbtS/7mBMYBXUroXUriju2Gz6LCOOocP7zpgJFVSdnIIRLN99RLcqaS1w==" saltValue="F0qnZ5AYA4eYRHU7qUZKFg==" spinCount="100000" sheet="1" objects="1" scenarios="1" insertRows="0"/>
  <sortState ref="B58:E66">
    <sortCondition ref="E58:E66"/>
  </sortState>
  <mergeCells count="33">
    <mergeCell ref="N33:O33"/>
    <mergeCell ref="P33:Q33"/>
    <mergeCell ref="G33:J33"/>
    <mergeCell ref="C8:F8"/>
    <mergeCell ref="B44:C44"/>
    <mergeCell ref="B15:C15"/>
    <mergeCell ref="B33:C33"/>
    <mergeCell ref="K44:K45"/>
    <mergeCell ref="D15:J15"/>
    <mergeCell ref="B1:Q1"/>
    <mergeCell ref="A3:Q3"/>
    <mergeCell ref="A5:Q5"/>
    <mergeCell ref="B6:Q6"/>
    <mergeCell ref="G51:J51"/>
    <mergeCell ref="G48:J48"/>
    <mergeCell ref="G49:J49"/>
    <mergeCell ref="G50:J50"/>
    <mergeCell ref="L50:Q50"/>
    <mergeCell ref="G44:J45"/>
    <mergeCell ref="G46:J46"/>
    <mergeCell ref="G47:J47"/>
    <mergeCell ref="D44:D45"/>
    <mergeCell ref="E44:E45"/>
    <mergeCell ref="F44:F45"/>
    <mergeCell ref="B7:Q7"/>
    <mergeCell ref="L51:Q51"/>
    <mergeCell ref="S44:S45"/>
    <mergeCell ref="L46:Q46"/>
    <mergeCell ref="L47:Q47"/>
    <mergeCell ref="L48:Q48"/>
    <mergeCell ref="L49:Q49"/>
    <mergeCell ref="R44:R45"/>
    <mergeCell ref="L44:Q45"/>
  </mergeCells>
  <dataValidations count="2">
    <dataValidation type="list" allowBlank="1" showInputMessage="1" showErrorMessage="1" sqref="N35:N39 D35:E39 F17:G21">
      <formula1>"Oui,Non"</formula1>
    </dataValidation>
    <dataValidation type="list" allowBlank="1" showInputMessage="1" showErrorMessage="1" sqref="E17:E21">
      <formula1>"1,2"</formula1>
    </dataValidation>
  </dataValidations>
  <pageMargins left="0.43307086614173229" right="0.43307086614173229" top="0.39370078740157483" bottom="0.39370078740157483" header="0.31496062992125984" footer="0.31496062992125984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7"/>
  <sheetViews>
    <sheetView showGridLines="0" topLeftCell="B1" zoomScaleNormal="100" workbookViewId="0">
      <selection activeCell="B17" sqref="B17"/>
    </sheetView>
  </sheetViews>
  <sheetFormatPr baseColWidth="10" defaultRowHeight="12.75" x14ac:dyDescent="0.25"/>
  <cols>
    <col min="1" max="1" width="7" style="12" hidden="1" customWidth="1"/>
    <col min="2" max="2" width="18.85546875" style="12" customWidth="1"/>
    <col min="3" max="5" width="13.7109375" style="12" customWidth="1"/>
    <col min="6" max="6" width="16" style="12" customWidth="1"/>
    <col min="7" max="9" width="15.140625" style="12" customWidth="1"/>
    <col min="10" max="10" width="14.28515625" style="12" customWidth="1"/>
    <col min="11" max="11" width="15.28515625" style="12" customWidth="1"/>
    <col min="12" max="18" width="12.28515625" style="12" customWidth="1"/>
    <col min="19" max="19" width="14.7109375" style="1" customWidth="1"/>
    <col min="20" max="20" width="19.7109375" style="1" customWidth="1"/>
    <col min="21" max="21" width="24.42578125" style="1" customWidth="1"/>
    <col min="22" max="22" width="11.5703125" style="1" customWidth="1"/>
    <col min="23" max="23" width="14.7109375" style="1" customWidth="1"/>
    <col min="24" max="24" width="13.42578125" style="1" customWidth="1"/>
    <col min="25" max="35" width="11.42578125" style="1"/>
    <col min="36" max="16384" width="11.42578125" style="12"/>
  </cols>
  <sheetData>
    <row r="1" spans="1:35" s="1" customFormat="1" ht="26.25" x14ac:dyDescent="0.25">
      <c r="B1" s="144" t="s">
        <v>25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35" s="1" customFormat="1" x14ac:dyDescent="0.25"/>
    <row r="3" spans="1:35" s="1" customFormat="1" ht="15" customHeight="1" x14ac:dyDescent="0.25">
      <c r="A3" s="145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35" s="1" customFormat="1" ht="6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5" spans="1:35" s="1" customFormat="1" ht="15" customHeight="1" x14ac:dyDescent="0.25">
      <c r="A5" s="145" t="s">
        <v>127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35" s="1" customFormat="1" ht="15" customHeight="1" x14ac:dyDescent="0.25">
      <c r="A6" s="93"/>
      <c r="B6" s="93"/>
      <c r="C6" s="93"/>
      <c r="D6" s="93"/>
      <c r="E6" s="93"/>
      <c r="F6" s="93"/>
      <c r="G6" s="93"/>
      <c r="H6" s="93"/>
      <c r="I6" s="93"/>
      <c r="J6" s="93" t="s">
        <v>51</v>
      </c>
      <c r="K6" s="93"/>
      <c r="L6" s="93"/>
      <c r="M6" s="93"/>
      <c r="N6" s="93"/>
      <c r="O6" s="93"/>
      <c r="P6" s="93"/>
      <c r="Q6" s="93"/>
      <c r="R6" s="93"/>
      <c r="S6" s="93"/>
    </row>
    <row r="7" spans="1:35" s="1" customFormat="1" ht="15" customHeight="1" x14ac:dyDescent="0.25">
      <c r="B7" s="146" t="s">
        <v>19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</row>
    <row r="8" spans="1:35" s="1" customFormat="1" x14ac:dyDescent="0.25">
      <c r="B8" s="1" t="s">
        <v>24</v>
      </c>
      <c r="C8" s="176"/>
      <c r="D8" s="176"/>
      <c r="E8" s="176"/>
      <c r="F8" s="177"/>
    </row>
    <row r="9" spans="1:35" s="1" customFormat="1" x14ac:dyDescent="0.25"/>
    <row r="10" spans="1:35" s="1" customFormat="1" x14ac:dyDescent="0.25">
      <c r="B10" s="3"/>
      <c r="C10" s="1" t="s">
        <v>34</v>
      </c>
    </row>
    <row r="11" spans="1:35" s="1" customFormat="1" x14ac:dyDescent="0.25">
      <c r="B11" s="4"/>
      <c r="C11" s="1" t="s">
        <v>17</v>
      </c>
    </row>
    <row r="12" spans="1:35" s="1" customFormat="1" x14ac:dyDescent="0.25"/>
    <row r="13" spans="1:35" s="1" customFormat="1" ht="15.75" x14ac:dyDescent="0.25">
      <c r="B13" s="5" t="s">
        <v>18</v>
      </c>
    </row>
    <row r="14" spans="1:35" s="1" customFormat="1" ht="6" customHeight="1" x14ac:dyDescent="0.25"/>
    <row r="15" spans="1:35" s="8" customFormat="1" ht="44.25" customHeight="1" x14ac:dyDescent="0.25">
      <c r="A15" s="6"/>
      <c r="B15" s="180" t="s">
        <v>0</v>
      </c>
      <c r="C15" s="181"/>
      <c r="D15" s="174" t="s">
        <v>45</v>
      </c>
      <c r="E15" s="190"/>
      <c r="F15" s="190"/>
      <c r="G15" s="190"/>
      <c r="H15" s="175"/>
      <c r="I15" s="125" t="s">
        <v>133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38.25" x14ac:dyDescent="0.25">
      <c r="A16" s="9"/>
      <c r="B16" s="10" t="s">
        <v>4</v>
      </c>
      <c r="C16" s="10" t="s">
        <v>3</v>
      </c>
      <c r="D16" s="10" t="s">
        <v>136</v>
      </c>
      <c r="E16" s="10" t="s">
        <v>138</v>
      </c>
      <c r="F16" s="10" t="s">
        <v>137</v>
      </c>
      <c r="G16" s="10" t="s">
        <v>85</v>
      </c>
      <c r="H16" s="10" t="s">
        <v>35</v>
      </c>
      <c r="I16" s="11" t="s">
        <v>139</v>
      </c>
      <c r="K16" s="1"/>
      <c r="L16" s="1"/>
      <c r="M16" s="1"/>
      <c r="N16" s="1"/>
      <c r="O16" s="1"/>
      <c r="P16" s="1"/>
      <c r="Q16" s="1"/>
      <c r="R16" s="1"/>
    </row>
    <row r="17" spans="1:35" x14ac:dyDescent="0.25">
      <c r="B17" s="13"/>
      <c r="C17" s="14"/>
      <c r="D17" s="15"/>
      <c r="E17" s="16"/>
      <c r="F17" s="16"/>
      <c r="G17" s="64" t="str">
        <f>IF(OR(D17="",F17=""),"",D17/F17)</f>
        <v/>
      </c>
      <c r="H17" s="65" t="str">
        <f>IF(OR(E17="",G17=""),"",G17/E17)</f>
        <v/>
      </c>
      <c r="I17" s="18" t="str">
        <f>IF(D17="","",D17/1000)</f>
        <v/>
      </c>
      <c r="K17" s="1"/>
      <c r="L17" s="1"/>
      <c r="M17" s="1"/>
      <c r="N17" s="1"/>
      <c r="O17" s="1"/>
      <c r="P17" s="1"/>
      <c r="Q17" s="1"/>
      <c r="R17" s="1"/>
    </row>
    <row r="18" spans="1:35" x14ac:dyDescent="0.25">
      <c r="B18" s="13"/>
      <c r="C18" s="14"/>
      <c r="D18" s="15"/>
      <c r="E18" s="16"/>
      <c r="F18" s="16"/>
      <c r="G18" s="64" t="str">
        <f t="shared" ref="G18:G21" si="0">IF(OR(D18="",F18=""),"",D18/F18)</f>
        <v/>
      </c>
      <c r="H18" s="65" t="str">
        <f t="shared" ref="H18:H21" si="1">IF(OR(E18="",G18=""),"",G18/E18)</f>
        <v/>
      </c>
      <c r="I18" s="18" t="str">
        <f t="shared" ref="I18:I21" si="2">IF(D18="","",D18/1000)</f>
        <v/>
      </c>
      <c r="K18" s="1"/>
      <c r="L18" s="1"/>
      <c r="M18" s="1"/>
      <c r="N18" s="1"/>
      <c r="O18" s="1"/>
      <c r="P18" s="1"/>
      <c r="Q18" s="1"/>
      <c r="R18" s="1"/>
    </row>
    <row r="19" spans="1:35" x14ac:dyDescent="0.25">
      <c r="B19" s="13"/>
      <c r="C19" s="14"/>
      <c r="D19" s="15"/>
      <c r="E19" s="16"/>
      <c r="F19" s="16"/>
      <c r="G19" s="64" t="str">
        <f t="shared" si="0"/>
        <v/>
      </c>
      <c r="H19" s="65" t="str">
        <f t="shared" si="1"/>
        <v/>
      </c>
      <c r="I19" s="18" t="str">
        <f t="shared" si="2"/>
        <v/>
      </c>
      <c r="K19" s="1"/>
      <c r="L19" s="1"/>
      <c r="M19" s="1"/>
      <c r="N19" s="1"/>
      <c r="O19" s="1"/>
      <c r="P19" s="1"/>
      <c r="Q19" s="1"/>
      <c r="R19" s="1"/>
    </row>
    <row r="20" spans="1:35" x14ac:dyDescent="0.25">
      <c r="B20" s="13"/>
      <c r="C20" s="14"/>
      <c r="D20" s="15"/>
      <c r="E20" s="16"/>
      <c r="F20" s="16"/>
      <c r="G20" s="64" t="str">
        <f t="shared" si="0"/>
        <v/>
      </c>
      <c r="H20" s="65" t="str">
        <f t="shared" si="1"/>
        <v/>
      </c>
      <c r="I20" s="18" t="str">
        <f t="shared" si="2"/>
        <v/>
      </c>
      <c r="K20" s="1"/>
      <c r="L20" s="1"/>
      <c r="M20" s="1"/>
      <c r="N20" s="1"/>
      <c r="O20" s="1"/>
      <c r="P20" s="1"/>
      <c r="Q20" s="1"/>
      <c r="R20" s="1"/>
    </row>
    <row r="21" spans="1:35" x14ac:dyDescent="0.25">
      <c r="B21" s="13"/>
      <c r="C21" s="14"/>
      <c r="D21" s="15"/>
      <c r="E21" s="16"/>
      <c r="F21" s="16"/>
      <c r="G21" s="64" t="str">
        <f t="shared" si="0"/>
        <v/>
      </c>
      <c r="H21" s="65" t="str">
        <f t="shared" si="1"/>
        <v/>
      </c>
      <c r="I21" s="18" t="str">
        <f t="shared" si="2"/>
        <v/>
      </c>
      <c r="K21" s="1"/>
      <c r="L21" s="1"/>
      <c r="M21" s="1"/>
      <c r="N21" s="1"/>
      <c r="O21" s="1"/>
      <c r="P21" s="1"/>
      <c r="Q21" s="1"/>
      <c r="R21" s="1"/>
    </row>
    <row r="22" spans="1:35" s="27" customFormat="1" ht="18" customHeight="1" x14ac:dyDescent="0.25">
      <c r="B22" s="28" t="s">
        <v>1</v>
      </c>
      <c r="C22" s="29"/>
      <c r="D22" s="28">
        <f>SUM(D17:D21)</f>
        <v>0</v>
      </c>
      <c r="E22" s="29">
        <f>SUM(E17:E21)</f>
        <v>0</v>
      </c>
      <c r="F22" s="29"/>
      <c r="G22" s="68">
        <f>SUM(G17:G21)</f>
        <v>0</v>
      </c>
      <c r="H22" s="29"/>
      <c r="I22" s="30">
        <f>SUM(I17:I21)</f>
        <v>0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1:35" s="1" customFormat="1" x14ac:dyDescent="0.25"/>
    <row r="24" spans="1:35" s="1" customFormat="1" x14ac:dyDescent="0.25"/>
    <row r="25" spans="1:35" s="1" customFormat="1" ht="15.75" x14ac:dyDescent="0.25">
      <c r="B25" s="5" t="s">
        <v>11</v>
      </c>
    </row>
    <row r="26" spans="1:35" s="1" customFormat="1" ht="6" customHeight="1" x14ac:dyDescent="0.25"/>
    <row r="27" spans="1:35" s="1" customFormat="1" x14ac:dyDescent="0.25">
      <c r="B27" s="32" t="s">
        <v>21</v>
      </c>
    </row>
    <row r="28" spans="1:35" s="1" customFormat="1" ht="15.75" x14ac:dyDescent="0.25">
      <c r="B28" s="1" t="s">
        <v>32</v>
      </c>
    </row>
    <row r="29" spans="1:35" s="1" customFormat="1" x14ac:dyDescent="0.25"/>
    <row r="30" spans="1:35" s="34" customFormat="1" ht="66.75" customHeight="1" x14ac:dyDescent="0.25">
      <c r="A30" s="33"/>
      <c r="B30" s="180" t="s">
        <v>0</v>
      </c>
      <c r="C30" s="181"/>
      <c r="D30" s="63" t="s">
        <v>77</v>
      </c>
      <c r="E30" s="187" t="s">
        <v>9</v>
      </c>
      <c r="F30" s="188"/>
      <c r="G30" s="188"/>
      <c r="H30" s="189"/>
      <c r="I30" s="63" t="s">
        <v>10</v>
      </c>
      <c r="J30" s="63" t="s">
        <v>117</v>
      </c>
      <c r="K30" s="63" t="s">
        <v>109</v>
      </c>
      <c r="L30" s="63" t="s">
        <v>76</v>
      </c>
      <c r="X30" s="79"/>
      <c r="Y30" s="79"/>
      <c r="Z30" s="79"/>
      <c r="AA30" s="79"/>
      <c r="AB30" s="79"/>
      <c r="AC30" s="79"/>
      <c r="AD30" s="79"/>
      <c r="AE30" s="79"/>
      <c r="AF30" s="79"/>
    </row>
    <row r="31" spans="1:35" ht="38.25" x14ac:dyDescent="0.25">
      <c r="A31" s="36"/>
      <c r="B31" s="10" t="s">
        <v>4</v>
      </c>
      <c r="C31" s="10" t="s">
        <v>3</v>
      </c>
      <c r="D31" s="10" t="s">
        <v>16</v>
      </c>
      <c r="E31" s="10" t="s">
        <v>16</v>
      </c>
      <c r="F31" s="10" t="s">
        <v>30</v>
      </c>
      <c r="G31" s="10" t="s">
        <v>31</v>
      </c>
      <c r="H31" s="10" t="s">
        <v>125</v>
      </c>
      <c r="I31" s="10" t="s">
        <v>16</v>
      </c>
      <c r="J31" s="10" t="s">
        <v>16</v>
      </c>
      <c r="K31" s="10" t="s">
        <v>15</v>
      </c>
      <c r="L31" s="10" t="s">
        <v>16</v>
      </c>
      <c r="P31" s="1"/>
      <c r="Q31" s="1"/>
      <c r="R31" s="1"/>
      <c r="AG31" s="12"/>
      <c r="AH31" s="12"/>
      <c r="AI31" s="12"/>
    </row>
    <row r="32" spans="1:35" s="40" customFormat="1" ht="15" customHeight="1" x14ac:dyDescent="0.25">
      <c r="A32" s="37"/>
      <c r="B32" s="38" t="str">
        <f t="shared" ref="B32:C36" si="3">IF(B17="","",B17)</f>
        <v/>
      </c>
      <c r="C32" s="38" t="str">
        <f t="shared" si="3"/>
        <v/>
      </c>
      <c r="D32" s="39" t="str">
        <f>IF(C32&lt;&gt;"","Oui","")</f>
        <v/>
      </c>
      <c r="E32" s="39" t="str">
        <f>IF(C32&lt;&gt;"","Oui","")</f>
        <v/>
      </c>
      <c r="F32" s="69"/>
      <c r="G32" s="69"/>
      <c r="H32" s="133" t="str">
        <f>IF(C32&lt;&gt;"",(G17*F32)+(G17*G32),"")</f>
        <v/>
      </c>
      <c r="I32" s="39" t="str">
        <f>IF(C32&lt;&gt;"","Oui","")</f>
        <v/>
      </c>
      <c r="J32" s="39" t="str">
        <f>IF(C32="","","Oui")</f>
        <v/>
      </c>
      <c r="K32" s="17"/>
      <c r="L32" s="39" t="str">
        <f>IF(C32="","","Oui")</f>
        <v/>
      </c>
      <c r="M32" s="77" t="str">
        <f>IF(AND(C32&lt;&gt;"",OR(K32="",G32="",F32="")),"Veuillez renseigner l'ensemble des caractéristiques du linéaire","")</f>
        <v/>
      </c>
      <c r="X32" s="41"/>
      <c r="Y32" s="41"/>
      <c r="Z32" s="41"/>
      <c r="AA32" s="41"/>
      <c r="AB32" s="41"/>
      <c r="AC32" s="41"/>
      <c r="AD32" s="41"/>
      <c r="AE32" s="41"/>
      <c r="AF32" s="41"/>
    </row>
    <row r="33" spans="1:35" s="40" customFormat="1" ht="15" customHeight="1" x14ac:dyDescent="0.25">
      <c r="A33" s="42"/>
      <c r="B33" s="43" t="str">
        <f t="shared" si="3"/>
        <v/>
      </c>
      <c r="C33" s="43" t="str">
        <f t="shared" si="3"/>
        <v/>
      </c>
      <c r="D33" s="44" t="str">
        <f>IF(C33&lt;&gt;"","Oui","")</f>
        <v/>
      </c>
      <c r="E33" s="44" t="str">
        <f>IF(C33&lt;&gt;"","Oui","")</f>
        <v/>
      </c>
      <c r="F33" s="70"/>
      <c r="G33" s="70"/>
      <c r="H33" s="133" t="str">
        <f t="shared" ref="H33:H36" si="4">IF(C33&lt;&gt;"",(G18*F33)+(G18*G33),"")</f>
        <v/>
      </c>
      <c r="I33" s="44" t="str">
        <f>IF(C33&lt;&gt;"","Oui","")</f>
        <v/>
      </c>
      <c r="J33" s="44" t="str">
        <f>IF(C33="","","Oui")</f>
        <v/>
      </c>
      <c r="K33" s="22"/>
      <c r="L33" s="44" t="str">
        <f>IF(C33="","","Oui")</f>
        <v/>
      </c>
      <c r="M33" s="77" t="str">
        <f>IF(AND(C33&lt;&gt;"",OR(K33="",G33="",F33="")),"Veuillez renseigner l'ensemble des caractéristiques du linéaire","")</f>
        <v/>
      </c>
      <c r="X33" s="41"/>
      <c r="Y33" s="41"/>
      <c r="Z33" s="41"/>
      <c r="AA33" s="41"/>
      <c r="AB33" s="41"/>
      <c r="AC33" s="41"/>
      <c r="AD33" s="41"/>
      <c r="AE33" s="41"/>
      <c r="AF33" s="41"/>
    </row>
    <row r="34" spans="1:35" s="40" customFormat="1" ht="15" customHeight="1" x14ac:dyDescent="0.25">
      <c r="A34" s="42"/>
      <c r="B34" s="43" t="str">
        <f t="shared" si="3"/>
        <v/>
      </c>
      <c r="C34" s="43" t="str">
        <f t="shared" si="3"/>
        <v/>
      </c>
      <c r="D34" s="44" t="str">
        <f>IF(C34&lt;&gt;"","Oui","")</f>
        <v/>
      </c>
      <c r="E34" s="44" t="str">
        <f>IF(C34&lt;&gt;"","Oui","")</f>
        <v/>
      </c>
      <c r="F34" s="70"/>
      <c r="G34" s="70"/>
      <c r="H34" s="133" t="str">
        <f t="shared" si="4"/>
        <v/>
      </c>
      <c r="I34" s="44" t="str">
        <f>IF(C34&lt;&gt;"","Oui","")</f>
        <v/>
      </c>
      <c r="J34" s="44" t="str">
        <f>IF(C34="","","Oui")</f>
        <v/>
      </c>
      <c r="K34" s="22"/>
      <c r="L34" s="44" t="str">
        <f>IF(C34="","","Oui")</f>
        <v/>
      </c>
      <c r="M34" s="77" t="str">
        <f t="shared" ref="M34:M36" si="5">IF(AND(C34&lt;&gt;"",OR(K34="",G34="",F34="")),"Veuillez renseigner l'ensemble des caractéristiques du linéaire","")</f>
        <v/>
      </c>
      <c r="X34" s="41"/>
      <c r="Y34" s="41"/>
      <c r="Z34" s="41"/>
      <c r="AA34" s="41"/>
      <c r="AB34" s="41"/>
      <c r="AC34" s="41"/>
      <c r="AD34" s="41"/>
      <c r="AE34" s="41"/>
      <c r="AF34" s="41"/>
    </row>
    <row r="35" spans="1:35" s="40" customFormat="1" x14ac:dyDescent="0.25">
      <c r="A35" s="42"/>
      <c r="B35" s="43" t="str">
        <f t="shared" si="3"/>
        <v/>
      </c>
      <c r="C35" s="43" t="str">
        <f t="shared" si="3"/>
        <v/>
      </c>
      <c r="D35" s="44" t="str">
        <f>IF(C35&lt;&gt;"","Oui","")</f>
        <v/>
      </c>
      <c r="E35" s="44" t="str">
        <f>IF(C35&lt;&gt;"","Oui","")</f>
        <v/>
      </c>
      <c r="F35" s="70"/>
      <c r="G35" s="70"/>
      <c r="H35" s="133" t="str">
        <f t="shared" si="4"/>
        <v/>
      </c>
      <c r="I35" s="44" t="str">
        <f>IF(C35&lt;&gt;"","Oui","")</f>
        <v/>
      </c>
      <c r="J35" s="44" t="str">
        <f>IF(C35="","","Oui")</f>
        <v/>
      </c>
      <c r="K35" s="22"/>
      <c r="L35" s="44" t="str">
        <f>IF(C35="","","Oui")</f>
        <v/>
      </c>
      <c r="M35" s="77" t="str">
        <f t="shared" si="5"/>
        <v/>
      </c>
      <c r="X35" s="41"/>
      <c r="Y35" s="41"/>
      <c r="Z35" s="41"/>
      <c r="AA35" s="41"/>
      <c r="AB35" s="41"/>
      <c r="AC35" s="41"/>
      <c r="AD35" s="41"/>
      <c r="AE35" s="41"/>
      <c r="AF35" s="41"/>
    </row>
    <row r="36" spans="1:35" s="40" customFormat="1" x14ac:dyDescent="0.25">
      <c r="A36" s="45"/>
      <c r="B36" s="46" t="str">
        <f t="shared" si="3"/>
        <v/>
      </c>
      <c r="C36" s="46" t="str">
        <f t="shared" si="3"/>
        <v/>
      </c>
      <c r="D36" s="47" t="str">
        <f>IF(C36&lt;&gt;"","Oui","")</f>
        <v/>
      </c>
      <c r="E36" s="47" t="str">
        <f>IF(C36&lt;&gt;"","Oui","")</f>
        <v/>
      </c>
      <c r="F36" s="71"/>
      <c r="G36" s="71"/>
      <c r="H36" s="47" t="str">
        <f t="shared" si="4"/>
        <v/>
      </c>
      <c r="I36" s="47" t="str">
        <f>IF(C36&lt;&gt;"","Oui","")</f>
        <v/>
      </c>
      <c r="J36" s="47" t="str">
        <f>IF(C36="","","Oui")</f>
        <v/>
      </c>
      <c r="K36" s="26"/>
      <c r="L36" s="47" t="str">
        <f>IF(C36="","","Oui")</f>
        <v/>
      </c>
      <c r="M36" s="77" t="str">
        <f t="shared" si="5"/>
        <v/>
      </c>
      <c r="X36" s="41"/>
      <c r="Y36" s="41"/>
      <c r="Z36" s="41"/>
      <c r="AA36" s="41"/>
      <c r="AB36" s="41"/>
      <c r="AC36" s="41"/>
      <c r="AD36" s="41"/>
      <c r="AE36" s="41"/>
      <c r="AF36" s="41"/>
    </row>
    <row r="37" spans="1:35" s="1" customFormat="1" x14ac:dyDescent="0.25">
      <c r="H37" s="132" t="str">
        <f>IF(SUM(H32:H36)&lt;0.5*G22,"ERREUR VL+MFR &lt; 50 %","")</f>
        <v/>
      </c>
      <c r="J37" s="74"/>
    </row>
    <row r="38" spans="1:35" s="1" customFormat="1" x14ac:dyDescent="0.25"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35" s="1" customFormat="1" ht="15.75" x14ac:dyDescent="0.25">
      <c r="B39" s="5" t="s">
        <v>22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9"/>
      <c r="S39" s="85"/>
    </row>
    <row r="40" spans="1:35" s="1" customFormat="1" ht="6" customHeight="1" x14ac:dyDescent="0.25"/>
    <row r="41" spans="1:35" ht="51" customHeight="1" x14ac:dyDescent="0.25">
      <c r="A41" s="48"/>
      <c r="B41" s="178" t="s">
        <v>0</v>
      </c>
      <c r="C41" s="179"/>
      <c r="D41" s="163" t="s">
        <v>77</v>
      </c>
      <c r="E41" s="165" t="s">
        <v>9</v>
      </c>
      <c r="F41" s="166"/>
      <c r="G41" s="166"/>
      <c r="H41" s="167"/>
      <c r="I41" s="163" t="s">
        <v>10</v>
      </c>
      <c r="J41" s="163" t="s">
        <v>117</v>
      </c>
      <c r="K41" s="163" t="s">
        <v>109</v>
      </c>
      <c r="L41" s="163" t="s">
        <v>76</v>
      </c>
      <c r="M41" s="185" t="s">
        <v>1</v>
      </c>
      <c r="P41" s="1"/>
      <c r="Q41" s="1"/>
      <c r="R41" s="1"/>
      <c r="AB41" s="12"/>
      <c r="AC41" s="12"/>
      <c r="AD41" s="12"/>
      <c r="AE41" s="12"/>
      <c r="AF41" s="12"/>
      <c r="AG41" s="12"/>
      <c r="AH41" s="12"/>
      <c r="AI41" s="12"/>
    </row>
    <row r="42" spans="1:35" ht="25.5" x14ac:dyDescent="0.25">
      <c r="A42" s="36"/>
      <c r="B42" s="49" t="s">
        <v>4</v>
      </c>
      <c r="C42" s="10" t="s">
        <v>3</v>
      </c>
      <c r="D42" s="164"/>
      <c r="E42" s="165"/>
      <c r="F42" s="166"/>
      <c r="G42" s="166"/>
      <c r="H42" s="167"/>
      <c r="I42" s="164"/>
      <c r="J42" s="164"/>
      <c r="K42" s="164"/>
      <c r="L42" s="164"/>
      <c r="M42" s="186"/>
      <c r="P42" s="1"/>
      <c r="Q42" s="1"/>
      <c r="R42" s="1"/>
      <c r="AB42" s="12"/>
      <c r="AC42" s="12"/>
      <c r="AD42" s="12"/>
      <c r="AE42" s="12"/>
      <c r="AF42" s="12"/>
      <c r="AG42" s="12"/>
      <c r="AH42" s="12"/>
      <c r="AI42" s="12"/>
    </row>
    <row r="43" spans="1:35" ht="15" customHeight="1" x14ac:dyDescent="0.25">
      <c r="B43" s="50" t="str">
        <f t="shared" ref="B43:C47" si="6">IF(B17="","",B17)</f>
        <v/>
      </c>
      <c r="C43" s="38" t="str">
        <f t="shared" si="6"/>
        <v/>
      </c>
      <c r="D43" s="51" t="str">
        <f>IF(C43="","",(Barèmes!$D$29*G17))</f>
        <v/>
      </c>
      <c r="E43" s="157" t="str">
        <f>IF(C43="","",((Barèmes!$D$31*F32)+(Barèmes!$D$32*G32)+(Barèmes!$D$30*(1-F32-G32)))*G17)</f>
        <v/>
      </c>
      <c r="F43" s="158"/>
      <c r="G43" s="158"/>
      <c r="H43" s="159"/>
      <c r="I43" s="51" t="str">
        <f>IF(C43="","",Barèmes!$D$36*G17)</f>
        <v/>
      </c>
      <c r="J43" s="83" t="str">
        <f>IF(C43="","",Barèmes!$D$37*G17)</f>
        <v/>
      </c>
      <c r="K43" s="51" t="str">
        <f>IF(C43="","",IF(K32="Oui",Barèmes!$D$38*G17,0))</f>
        <v/>
      </c>
      <c r="L43" s="51" t="str">
        <f>IF(C43="","",Barèmes!$D$39*G17)</f>
        <v/>
      </c>
      <c r="M43" s="134">
        <f>SUM(D43:L43)</f>
        <v>0</v>
      </c>
      <c r="P43" s="1"/>
      <c r="Q43" s="1"/>
      <c r="R43" s="1"/>
      <c r="AB43" s="12"/>
      <c r="AC43" s="12"/>
      <c r="AD43" s="12"/>
      <c r="AE43" s="12"/>
      <c r="AF43" s="12"/>
      <c r="AG43" s="12"/>
      <c r="AH43" s="12"/>
      <c r="AI43" s="12"/>
    </row>
    <row r="44" spans="1:35" ht="15" customHeight="1" x14ac:dyDescent="0.25">
      <c r="B44" s="53" t="str">
        <f t="shared" si="6"/>
        <v/>
      </c>
      <c r="C44" s="43" t="str">
        <f t="shared" si="6"/>
        <v/>
      </c>
      <c r="D44" s="54" t="str">
        <f>IF(C44="","",(Barèmes!$D$29*G18))</f>
        <v/>
      </c>
      <c r="E44" s="160" t="str">
        <f>IF(C44="","",((Barèmes!$D$31*F33)+(Barèmes!$D$32*G33)+(Barèmes!$D$30*(1-F33-G33)))*G18)</f>
        <v/>
      </c>
      <c r="F44" s="161"/>
      <c r="G44" s="161"/>
      <c r="H44" s="162"/>
      <c r="I44" s="54" t="str">
        <f>IF(C44="","",Barèmes!$D$36*G18)</f>
        <v/>
      </c>
      <c r="J44" s="54" t="str">
        <f>IF(C44="","",Barèmes!$D$37*G18)</f>
        <v/>
      </c>
      <c r="K44" s="54" t="str">
        <f>IF(C44="","",IF(K33="Oui",Barèmes!$D$38*G18,0))</f>
        <v/>
      </c>
      <c r="L44" s="54" t="str">
        <f>IF(C44="","",Barèmes!$D$39*G18)</f>
        <v/>
      </c>
      <c r="M44" s="54">
        <f>SUM(D44:L44)</f>
        <v>0</v>
      </c>
      <c r="P44" s="1"/>
      <c r="Q44" s="1"/>
      <c r="R44" s="1"/>
      <c r="AB44" s="12"/>
      <c r="AC44" s="12"/>
      <c r="AD44" s="12"/>
      <c r="AE44" s="12"/>
      <c r="AF44" s="12"/>
      <c r="AG44" s="12"/>
      <c r="AH44" s="12"/>
      <c r="AI44" s="12"/>
    </row>
    <row r="45" spans="1:35" ht="15" customHeight="1" x14ac:dyDescent="0.25">
      <c r="B45" s="53" t="str">
        <f t="shared" si="6"/>
        <v/>
      </c>
      <c r="C45" s="43" t="str">
        <f t="shared" si="6"/>
        <v/>
      </c>
      <c r="D45" s="54" t="str">
        <f>IF(C45="","",(Barèmes!$D$29*G19))</f>
        <v/>
      </c>
      <c r="E45" s="160" t="str">
        <f>IF(C45="","",((Barèmes!$D$31*F34)+(Barèmes!$D$32*G34)+(Barèmes!$D$30*(1-F34-G34)))*G19)</f>
        <v/>
      </c>
      <c r="F45" s="161"/>
      <c r="G45" s="161"/>
      <c r="H45" s="162"/>
      <c r="I45" s="54" t="str">
        <f>IF(C45="","",Barèmes!$D$36*G19)</f>
        <v/>
      </c>
      <c r="J45" s="54" t="str">
        <f>IF(C45="","",Barèmes!$D$37*G19)</f>
        <v/>
      </c>
      <c r="K45" s="54" t="str">
        <f>IF(C45="","",IF(K34="Oui",Barèmes!$D$38*G19,0))</f>
        <v/>
      </c>
      <c r="L45" s="54" t="str">
        <f>IF(C45="","",Barèmes!$D$39*G19)</f>
        <v/>
      </c>
      <c r="M45" s="54">
        <f>SUM(D45:L45)</f>
        <v>0</v>
      </c>
      <c r="P45" s="1"/>
      <c r="Q45" s="1"/>
      <c r="R45" s="1"/>
      <c r="AB45" s="12"/>
      <c r="AC45" s="12"/>
      <c r="AD45" s="12"/>
      <c r="AE45" s="12"/>
      <c r="AF45" s="12"/>
      <c r="AG45" s="12"/>
      <c r="AH45" s="12"/>
      <c r="AI45" s="12"/>
    </row>
    <row r="46" spans="1:35" ht="15" customHeight="1" x14ac:dyDescent="0.25">
      <c r="B46" s="53" t="str">
        <f t="shared" si="6"/>
        <v/>
      </c>
      <c r="C46" s="43" t="str">
        <f t="shared" si="6"/>
        <v/>
      </c>
      <c r="D46" s="54" t="str">
        <f>IF(C46="","",(Barèmes!$D$29*G20))</f>
        <v/>
      </c>
      <c r="E46" s="160" t="str">
        <f>IF(C46="","",((Barèmes!$D$31*F35)+(Barèmes!$D$32*G35)+(Barèmes!$D$30*(1-F35-G35)))*G20)</f>
        <v/>
      </c>
      <c r="F46" s="161"/>
      <c r="G46" s="161"/>
      <c r="H46" s="162"/>
      <c r="I46" s="54" t="str">
        <f>IF(C46="","",Barèmes!$D$36*G20)</f>
        <v/>
      </c>
      <c r="J46" s="54" t="str">
        <f>IF(C46="","",Barèmes!$D$37*G20)</f>
        <v/>
      </c>
      <c r="K46" s="54" t="str">
        <f>IF(C46="","",IF(K35="Oui",Barèmes!$D$38*G20,0))</f>
        <v/>
      </c>
      <c r="L46" s="54" t="str">
        <f>IF(C46="","",Barèmes!$D$39*G20)</f>
        <v/>
      </c>
      <c r="M46" s="54">
        <f>SUM(D46:L46)</f>
        <v>0</v>
      </c>
      <c r="P46" s="1"/>
      <c r="Q46" s="1"/>
      <c r="R46" s="1"/>
      <c r="AB46" s="12"/>
      <c r="AC46" s="12"/>
      <c r="AD46" s="12"/>
      <c r="AE46" s="12"/>
      <c r="AF46" s="12"/>
      <c r="AG46" s="12"/>
      <c r="AH46" s="12"/>
      <c r="AI46" s="12"/>
    </row>
    <row r="47" spans="1:35" ht="15" customHeight="1" x14ac:dyDescent="0.25">
      <c r="B47" s="56" t="str">
        <f t="shared" si="6"/>
        <v/>
      </c>
      <c r="C47" s="46" t="str">
        <f t="shared" si="6"/>
        <v/>
      </c>
      <c r="D47" s="54" t="str">
        <f>IF(C47="","",(Barèmes!$D$29*G21))</f>
        <v/>
      </c>
      <c r="E47" s="171" t="str">
        <f>IF(C47="","",((Barèmes!$D$31*F36)+(Barèmes!$D$32*G36)+(Barèmes!$D$30*(1-F36-G36)))*G21)</f>
        <v/>
      </c>
      <c r="F47" s="172"/>
      <c r="G47" s="172"/>
      <c r="H47" s="173"/>
      <c r="I47" s="54" t="str">
        <f>IF(C47="","",Barèmes!$D$36*G21)</f>
        <v/>
      </c>
      <c r="J47" s="54" t="str">
        <f>IF(C47="","",Barèmes!$D$37*G21)</f>
        <v/>
      </c>
      <c r="K47" s="54" t="str">
        <f>IF(C47="","",IF(K36="Oui",Barèmes!$D$38*G21,0))</f>
        <v/>
      </c>
      <c r="L47" s="54" t="str">
        <f>IF(C47="","",Barèmes!$D$39*G21)</f>
        <v/>
      </c>
      <c r="M47" s="54">
        <f>SUM(D47:L47)</f>
        <v>0</v>
      </c>
      <c r="P47" s="1"/>
      <c r="Q47" s="1"/>
      <c r="R47" s="1"/>
      <c r="AB47" s="12"/>
      <c r="AC47" s="12"/>
      <c r="AD47" s="12"/>
      <c r="AE47" s="12"/>
      <c r="AF47" s="12"/>
      <c r="AG47" s="12"/>
      <c r="AH47" s="12"/>
      <c r="AI47" s="12"/>
    </row>
    <row r="48" spans="1:35" ht="18" customHeight="1" x14ac:dyDescent="0.25">
      <c r="B48" s="58" t="s">
        <v>1</v>
      </c>
      <c r="C48" s="59"/>
      <c r="D48" s="60">
        <f>SUM(D43:D47)</f>
        <v>0</v>
      </c>
      <c r="E48" s="152">
        <f>IF(H37&lt;&gt;"","ERREUR VL+MFR &lt; 50 %",SUM(E43:H47))</f>
        <v>0</v>
      </c>
      <c r="F48" s="153"/>
      <c r="G48" s="153"/>
      <c r="H48" s="154"/>
      <c r="I48" s="60">
        <f>SUM(I43:I47)</f>
        <v>0</v>
      </c>
      <c r="J48" s="84">
        <f>SUM(J43:J47)</f>
        <v>0</v>
      </c>
      <c r="K48" s="60">
        <f t="shared" ref="K48" si="7">SUM(K43:K47)</f>
        <v>0</v>
      </c>
      <c r="L48" s="60">
        <f>SUM(L43:L47)</f>
        <v>0</v>
      </c>
      <c r="M48" s="61">
        <f>SUM(M43:M47)</f>
        <v>0</v>
      </c>
      <c r="P48" s="1"/>
      <c r="Q48" s="1"/>
      <c r="R48" s="1"/>
      <c r="AB48" s="12"/>
      <c r="AC48" s="12"/>
      <c r="AD48" s="12"/>
      <c r="AE48" s="12"/>
      <c r="AF48" s="12"/>
      <c r="AG48" s="12"/>
      <c r="AH48" s="12"/>
      <c r="AI48" s="12"/>
    </row>
    <row r="49" spans="4:19" s="79" customFormat="1" x14ac:dyDescent="0.25"/>
    <row r="50" spans="4:19" s="79" customFormat="1" x14ac:dyDescent="0.25">
      <c r="S50" s="86"/>
    </row>
    <row r="51" spans="4:19" s="1" customFormat="1" x14ac:dyDescent="0.25"/>
    <row r="52" spans="4:19" s="1" customFormat="1" x14ac:dyDescent="0.25"/>
    <row r="53" spans="4:19" s="1" customFormat="1" ht="15" x14ac:dyDescent="0.25">
      <c r="D53" s="74"/>
      <c r="G53" s="62"/>
      <c r="H53" s="62"/>
      <c r="I53" s="62"/>
      <c r="J53" s="62"/>
      <c r="Q53" s="62"/>
      <c r="R53" s="62"/>
    </row>
    <row r="54" spans="4:19" s="1" customFormat="1" ht="18.75" customHeight="1" x14ac:dyDescent="0.25">
      <c r="G54" s="62"/>
      <c r="H54" s="62"/>
      <c r="I54" s="62"/>
      <c r="J54" s="62"/>
      <c r="Q54" s="62"/>
      <c r="R54" s="62"/>
    </row>
    <row r="55" spans="4:19" s="1" customFormat="1" ht="15" x14ac:dyDescent="0.25">
      <c r="G55" s="62"/>
      <c r="H55" s="62"/>
      <c r="I55" s="62"/>
      <c r="J55" s="62"/>
      <c r="Q55" s="62"/>
      <c r="R55" s="62"/>
    </row>
    <row r="56" spans="4:19" s="1" customFormat="1" ht="15" x14ac:dyDescent="0.25">
      <c r="G56" s="62"/>
      <c r="H56" s="62"/>
      <c r="I56" s="62"/>
      <c r="J56" s="62"/>
      <c r="Q56" s="62"/>
      <c r="R56" s="62"/>
    </row>
    <row r="57" spans="4:19" s="1" customFormat="1" x14ac:dyDescent="0.25"/>
    <row r="58" spans="4:19" s="1" customFormat="1" x14ac:dyDescent="0.25"/>
    <row r="59" spans="4:19" s="1" customFormat="1" x14ac:dyDescent="0.25"/>
    <row r="60" spans="4:19" s="1" customFormat="1" x14ac:dyDescent="0.25"/>
    <row r="61" spans="4:19" s="1" customFormat="1" x14ac:dyDescent="0.25"/>
    <row r="62" spans="4:19" s="1" customFormat="1" x14ac:dyDescent="0.25"/>
    <row r="63" spans="4:19" s="1" customFormat="1" x14ac:dyDescent="0.25"/>
    <row r="64" spans="4:19" s="1" customFormat="1" x14ac:dyDescent="0.25"/>
    <row r="65" spans="2:1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</sheetData>
  <sheetProtection algorithmName="SHA-512" hashValue="edil0VSAPx2Q4gneQcXoRJuMVOQfYO/rPyELQ98FTmm3Irfhn2ON34dNhUSllccreKchM9rra3V1lbgt9Ruhqg==" saltValue="feS9PU/EuYNS1036JcNp2w==" spinCount="100000" sheet="1" objects="1" scenarios="1" insertRows="0"/>
  <mergeCells count="23">
    <mergeCell ref="B15:C15"/>
    <mergeCell ref="B1:S1"/>
    <mergeCell ref="A3:S3"/>
    <mergeCell ref="A5:S5"/>
    <mergeCell ref="B7:S7"/>
    <mergeCell ref="C8:F8"/>
    <mergeCell ref="D15:H15"/>
    <mergeCell ref="B30:C30"/>
    <mergeCell ref="B41:C41"/>
    <mergeCell ref="D41:D42"/>
    <mergeCell ref="I41:I42"/>
    <mergeCell ref="E30:H30"/>
    <mergeCell ref="E48:H48"/>
    <mergeCell ref="M41:M42"/>
    <mergeCell ref="E41:H42"/>
    <mergeCell ref="E43:H43"/>
    <mergeCell ref="E44:H44"/>
    <mergeCell ref="E45:H45"/>
    <mergeCell ref="E46:H46"/>
    <mergeCell ref="E47:H47"/>
    <mergeCell ref="L41:L42"/>
    <mergeCell ref="J41:J42"/>
    <mergeCell ref="K41:K42"/>
  </mergeCells>
  <dataValidations count="1">
    <dataValidation type="list" allowBlank="1" showInputMessage="1" showErrorMessage="1" sqref="K32:K36">
      <formula1>"Oui,Non"</formula1>
    </dataValidation>
  </dataValidations>
  <pageMargins left="0.43307086614173229" right="0.43307086614173229" top="0.39370078740157483" bottom="0.39370078740157483" header="0.31496062992125984" footer="0.31496062992125984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8"/>
  <sheetViews>
    <sheetView showGridLines="0" topLeftCell="B1" zoomScaleNormal="100" workbookViewId="0">
      <selection activeCell="B17" sqref="B17"/>
    </sheetView>
  </sheetViews>
  <sheetFormatPr baseColWidth="10" defaultRowHeight="12.75" x14ac:dyDescent="0.25"/>
  <cols>
    <col min="1" max="1" width="11.42578125" style="12" hidden="1" customWidth="1"/>
    <col min="2" max="2" width="18.85546875" style="12" customWidth="1"/>
    <col min="3" max="4" width="13.7109375" style="12" customWidth="1"/>
    <col min="5" max="5" width="12.42578125" style="12" customWidth="1"/>
    <col min="6" max="6" width="16" style="12" customWidth="1"/>
    <col min="7" max="8" width="15.140625" style="12" customWidth="1"/>
    <col min="9" max="9" width="13.28515625" style="12" customWidth="1"/>
    <col min="10" max="10" width="14.28515625" style="12" customWidth="1"/>
    <col min="11" max="11" width="12" style="12" customWidth="1"/>
    <col min="12" max="18" width="12.28515625" style="12" customWidth="1"/>
    <col min="19" max="19" width="14.7109375" style="1" customWidth="1"/>
    <col min="20" max="20" width="19.7109375" style="1" customWidth="1"/>
    <col min="21" max="21" width="24.42578125" style="1" customWidth="1"/>
    <col min="22" max="22" width="11.5703125" style="1" customWidth="1"/>
    <col min="23" max="23" width="14.7109375" style="1" customWidth="1"/>
    <col min="24" max="24" width="13.42578125" style="1" customWidth="1"/>
    <col min="25" max="35" width="11.42578125" style="1"/>
    <col min="36" max="16384" width="11.42578125" style="12"/>
  </cols>
  <sheetData>
    <row r="1" spans="1:35" s="1" customFormat="1" ht="26.25" x14ac:dyDescent="0.25">
      <c r="B1" s="144" t="s">
        <v>25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35" s="1" customFormat="1" x14ac:dyDescent="0.25"/>
    <row r="3" spans="1:35" s="1" customFormat="1" ht="15" customHeight="1" x14ac:dyDescent="0.25">
      <c r="A3" s="145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35" s="1" customFormat="1" ht="6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5" spans="1:35" s="1" customFormat="1" ht="15" customHeight="1" x14ac:dyDescent="0.25">
      <c r="A5" s="145" t="s">
        <v>127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35" s="1" customFormat="1" ht="15" customHeight="1" x14ac:dyDescent="0.25">
      <c r="A6" s="93"/>
      <c r="B6" s="93"/>
      <c r="C6" s="93"/>
      <c r="D6" s="93"/>
      <c r="E6" s="93"/>
      <c r="F6" s="93"/>
      <c r="G6" s="93"/>
      <c r="H6" s="93"/>
      <c r="I6" s="93"/>
      <c r="J6" s="93" t="s">
        <v>52</v>
      </c>
      <c r="K6" s="93"/>
      <c r="L6" s="93"/>
      <c r="M6" s="93"/>
      <c r="N6" s="93"/>
      <c r="O6" s="93"/>
      <c r="P6" s="93"/>
      <c r="Q6" s="93"/>
      <c r="R6" s="93"/>
      <c r="S6" s="93"/>
    </row>
    <row r="7" spans="1:35" s="1" customFormat="1" ht="15" customHeight="1" x14ac:dyDescent="0.25">
      <c r="B7" s="146" t="s">
        <v>19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</row>
    <row r="8" spans="1:35" s="1" customFormat="1" x14ac:dyDescent="0.25">
      <c r="B8" s="1" t="s">
        <v>24</v>
      </c>
      <c r="C8" s="176"/>
      <c r="D8" s="176"/>
      <c r="E8" s="176"/>
      <c r="F8" s="177"/>
    </row>
    <row r="9" spans="1:35" s="1" customFormat="1" x14ac:dyDescent="0.25"/>
    <row r="10" spans="1:35" s="1" customFormat="1" x14ac:dyDescent="0.25">
      <c r="B10" s="3"/>
      <c r="C10" s="1" t="s">
        <v>91</v>
      </c>
    </row>
    <row r="11" spans="1:35" s="1" customFormat="1" x14ac:dyDescent="0.25">
      <c r="B11" s="4"/>
      <c r="C11" s="1" t="s">
        <v>17</v>
      </c>
    </row>
    <row r="12" spans="1:35" s="1" customFormat="1" x14ac:dyDescent="0.25"/>
    <row r="13" spans="1:35" s="1" customFormat="1" ht="15.75" x14ac:dyDescent="0.25">
      <c r="B13" s="5" t="s">
        <v>44</v>
      </c>
    </row>
    <row r="14" spans="1:35" s="1" customFormat="1" ht="6" customHeight="1" x14ac:dyDescent="0.25"/>
    <row r="15" spans="1:35" s="8" customFormat="1" ht="51" x14ac:dyDescent="0.25">
      <c r="A15" s="6"/>
      <c r="B15" s="180" t="s">
        <v>0</v>
      </c>
      <c r="C15" s="181"/>
      <c r="D15" s="182" t="s">
        <v>86</v>
      </c>
      <c r="E15" s="183"/>
      <c r="F15" s="183"/>
      <c r="G15" s="183"/>
      <c r="H15" s="183"/>
      <c r="I15" s="183"/>
      <c r="J15" s="183"/>
      <c r="K15" s="183"/>
      <c r="L15" s="184"/>
      <c r="M15" s="125" t="s">
        <v>133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63.75" x14ac:dyDescent="0.25">
      <c r="A16" s="9"/>
      <c r="B16" s="10" t="s">
        <v>4</v>
      </c>
      <c r="C16" s="10" t="s">
        <v>3</v>
      </c>
      <c r="D16" s="10" t="s">
        <v>87</v>
      </c>
      <c r="E16" s="10" t="s">
        <v>88</v>
      </c>
      <c r="F16" s="10" t="s">
        <v>140</v>
      </c>
      <c r="G16" s="10" t="s">
        <v>141</v>
      </c>
      <c r="H16" s="10" t="s">
        <v>135</v>
      </c>
      <c r="I16" s="10" t="s">
        <v>89</v>
      </c>
      <c r="J16" s="10" t="s">
        <v>90</v>
      </c>
      <c r="K16" s="10" t="s">
        <v>142</v>
      </c>
      <c r="L16" s="10" t="s">
        <v>143</v>
      </c>
      <c r="M16" s="11" t="s">
        <v>144</v>
      </c>
      <c r="O16" s="1"/>
      <c r="P16" s="1"/>
      <c r="Q16" s="1"/>
      <c r="R16" s="1"/>
    </row>
    <row r="17" spans="1:35" x14ac:dyDescent="0.25">
      <c r="B17" s="13"/>
      <c r="C17" s="14"/>
      <c r="D17" s="135"/>
      <c r="E17" s="136" t="str">
        <f>IF(C17&lt;&gt;"","2","")</f>
        <v/>
      </c>
      <c r="F17" s="137" t="str">
        <f>IF(C17&lt;&gt;"","15","")</f>
        <v/>
      </c>
      <c r="G17" s="137" t="str">
        <f>IF(C17&lt;&gt;"",D17*F17,"")</f>
        <v/>
      </c>
      <c r="H17" s="137" t="str">
        <f>IF(D17&lt;&gt;"","2","")</f>
        <v/>
      </c>
      <c r="I17" s="137" t="str">
        <f>IF(H17="","",(G17*2)/H17)</f>
        <v/>
      </c>
      <c r="J17" s="137" t="str">
        <f>IF(D17="","",2/H17)</f>
        <v/>
      </c>
      <c r="K17" s="137" t="str">
        <f>IF(C17&lt;&gt;"","100","")</f>
        <v/>
      </c>
      <c r="L17" s="137" t="str">
        <f>IF(C17&lt;&gt;"",D17*F17+(D17-1)*K17,"")</f>
        <v/>
      </c>
      <c r="M17" s="18" t="str">
        <f>IF(L17="","",(G17*2)/1000)</f>
        <v/>
      </c>
      <c r="O17" s="1"/>
      <c r="P17" s="1"/>
      <c r="Q17" s="1"/>
      <c r="R17" s="1"/>
    </row>
    <row r="18" spans="1:35" x14ac:dyDescent="0.25">
      <c r="B18" s="19"/>
      <c r="C18" s="14"/>
      <c r="D18" s="135"/>
      <c r="E18" s="136" t="str">
        <f t="shared" ref="E18:E21" si="0">IF(C18&lt;&gt;"","2","")</f>
        <v/>
      </c>
      <c r="F18" s="136" t="str">
        <f>IF(C18&lt;&gt;"","15","")</f>
        <v/>
      </c>
      <c r="G18" s="137" t="str">
        <f t="shared" ref="G18:G21" si="1">IF(C18&lt;&gt;"",D18*F18,"")</f>
        <v/>
      </c>
      <c r="H18" s="137" t="str">
        <f>IF(D18&lt;&gt;"","2","")</f>
        <v/>
      </c>
      <c r="I18" s="137" t="str">
        <f t="shared" ref="I18:I21" si="2">IF(H18="","",(G18*2)/H18)</f>
        <v/>
      </c>
      <c r="J18" s="137" t="str">
        <f t="shared" ref="J18:J21" si="3">IF(D18="","",2/H18)</f>
        <v/>
      </c>
      <c r="K18" s="137" t="str">
        <f>IF(C18&lt;&gt;"","100","")</f>
        <v/>
      </c>
      <c r="L18" s="137" t="str">
        <f t="shared" ref="L18:L21" si="4">IF(C18&lt;&gt;"",D18*F18+(D18-1)*K18,"")</f>
        <v/>
      </c>
      <c r="M18" s="18" t="str">
        <f t="shared" ref="M18:M21" si="5">IF(L18="","",(G18*2)/1000)</f>
        <v/>
      </c>
      <c r="O18" s="1"/>
      <c r="P18" s="1"/>
      <c r="Q18" s="1"/>
      <c r="R18" s="1"/>
    </row>
    <row r="19" spans="1:35" x14ac:dyDescent="0.25">
      <c r="B19" s="19"/>
      <c r="C19" s="14"/>
      <c r="D19" s="135"/>
      <c r="E19" s="136" t="str">
        <f t="shared" si="0"/>
        <v/>
      </c>
      <c r="F19" s="136" t="str">
        <f>IF(C19&lt;&gt;"","15","")</f>
        <v/>
      </c>
      <c r="G19" s="137" t="str">
        <f t="shared" si="1"/>
        <v/>
      </c>
      <c r="H19" s="137" t="str">
        <f>IF(D19&lt;&gt;"","2","")</f>
        <v/>
      </c>
      <c r="I19" s="137" t="str">
        <f t="shared" si="2"/>
        <v/>
      </c>
      <c r="J19" s="137" t="str">
        <f t="shared" si="3"/>
        <v/>
      </c>
      <c r="K19" s="137" t="str">
        <f>IF(C19&lt;&gt;"","100","")</f>
        <v/>
      </c>
      <c r="L19" s="137" t="str">
        <f t="shared" si="4"/>
        <v/>
      </c>
      <c r="M19" s="18" t="str">
        <f t="shared" si="5"/>
        <v/>
      </c>
      <c r="O19" s="1"/>
      <c r="P19" s="1"/>
      <c r="Q19" s="1"/>
      <c r="R19" s="1"/>
    </row>
    <row r="20" spans="1:35" x14ac:dyDescent="0.25">
      <c r="B20" s="19"/>
      <c r="C20" s="14"/>
      <c r="D20" s="135"/>
      <c r="E20" s="136" t="str">
        <f t="shared" si="0"/>
        <v/>
      </c>
      <c r="F20" s="136" t="str">
        <f>IF(C20&lt;&gt;"","15","")</f>
        <v/>
      </c>
      <c r="G20" s="137" t="str">
        <f t="shared" si="1"/>
        <v/>
      </c>
      <c r="H20" s="137" t="str">
        <f>IF(D20&lt;&gt;"","2","")</f>
        <v/>
      </c>
      <c r="I20" s="137" t="str">
        <f t="shared" si="2"/>
        <v/>
      </c>
      <c r="J20" s="137" t="str">
        <f t="shared" si="3"/>
        <v/>
      </c>
      <c r="K20" s="137" t="str">
        <f>IF(C20&lt;&gt;"","100","")</f>
        <v/>
      </c>
      <c r="L20" s="137" t="str">
        <f t="shared" si="4"/>
        <v/>
      </c>
      <c r="M20" s="18" t="str">
        <f t="shared" si="5"/>
        <v/>
      </c>
      <c r="O20" s="1"/>
      <c r="P20" s="1"/>
      <c r="Q20" s="1"/>
      <c r="R20" s="1"/>
    </row>
    <row r="21" spans="1:35" x14ac:dyDescent="0.25">
      <c r="B21" s="23"/>
      <c r="C21" s="14"/>
      <c r="D21" s="135"/>
      <c r="E21" s="136" t="str">
        <f t="shared" si="0"/>
        <v/>
      </c>
      <c r="F21" s="136" t="str">
        <f>IF(C21&lt;&gt;"","15","")</f>
        <v/>
      </c>
      <c r="G21" s="137" t="str">
        <f t="shared" si="1"/>
        <v/>
      </c>
      <c r="H21" s="137" t="str">
        <f>IF(D21&lt;&gt;"","2","")</f>
        <v/>
      </c>
      <c r="I21" s="137" t="str">
        <f t="shared" si="2"/>
        <v/>
      </c>
      <c r="J21" s="137" t="str">
        <f t="shared" si="3"/>
        <v/>
      </c>
      <c r="K21" s="137" t="str">
        <f>IF(C21&lt;&gt;"","100","")</f>
        <v/>
      </c>
      <c r="L21" s="137" t="str">
        <f t="shared" si="4"/>
        <v/>
      </c>
      <c r="M21" s="18" t="str">
        <f t="shared" si="5"/>
        <v/>
      </c>
      <c r="O21" s="1"/>
      <c r="P21" s="1"/>
      <c r="Q21" s="1"/>
      <c r="R21" s="1"/>
    </row>
    <row r="22" spans="1:35" s="27" customFormat="1" ht="18" customHeight="1" x14ac:dyDescent="0.25">
      <c r="B22" s="28" t="s">
        <v>1</v>
      </c>
      <c r="C22" s="29"/>
      <c r="D22" s="28"/>
      <c r="E22" s="28"/>
      <c r="F22" s="29"/>
      <c r="G22" s="29">
        <f>SUM(G17:G21)</f>
        <v>0</v>
      </c>
      <c r="H22" s="29"/>
      <c r="I22" s="29">
        <f>SUM(I17:I21)</f>
        <v>0</v>
      </c>
      <c r="J22" s="29"/>
      <c r="K22" s="29"/>
      <c r="L22" s="28">
        <f>SUM(L17:L21)</f>
        <v>0</v>
      </c>
      <c r="M22" s="30">
        <f>SUM(M17:M21)</f>
        <v>0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1:35" s="1" customFormat="1" x14ac:dyDescent="0.25">
      <c r="B23" s="1" t="s">
        <v>120</v>
      </c>
    </row>
    <row r="24" spans="1:35" s="1" customFormat="1" x14ac:dyDescent="0.25">
      <c r="B24" s="1" t="s">
        <v>145</v>
      </c>
    </row>
    <row r="25" spans="1:35" s="1" customFormat="1" x14ac:dyDescent="0.25"/>
    <row r="26" spans="1:35" s="1" customFormat="1" ht="15.75" x14ac:dyDescent="0.25">
      <c r="B26" s="5" t="s">
        <v>11</v>
      </c>
    </row>
    <row r="27" spans="1:35" s="1" customFormat="1" ht="6" customHeight="1" x14ac:dyDescent="0.25"/>
    <row r="28" spans="1:35" s="1" customFormat="1" x14ac:dyDescent="0.25">
      <c r="B28" s="32" t="s">
        <v>21</v>
      </c>
    </row>
    <row r="29" spans="1:35" s="1" customFormat="1" ht="15.75" x14ac:dyDescent="0.25">
      <c r="B29" s="1" t="s">
        <v>32</v>
      </c>
    </row>
    <row r="30" spans="1:35" s="1" customFormat="1" x14ac:dyDescent="0.25"/>
    <row r="31" spans="1:35" s="34" customFormat="1" ht="66.75" customHeight="1" x14ac:dyDescent="0.25">
      <c r="A31" s="33"/>
      <c r="B31" s="180" t="s">
        <v>0</v>
      </c>
      <c r="C31" s="181"/>
      <c r="D31" s="63" t="s">
        <v>147</v>
      </c>
      <c r="E31" s="63" t="s">
        <v>77</v>
      </c>
      <c r="F31" s="165" t="s">
        <v>9</v>
      </c>
      <c r="G31" s="166"/>
      <c r="H31" s="166"/>
      <c r="I31" s="167"/>
      <c r="J31" s="63" t="s">
        <v>10</v>
      </c>
      <c r="K31" s="124" t="s">
        <v>117</v>
      </c>
      <c r="L31" s="63" t="s">
        <v>76</v>
      </c>
      <c r="N31" s="1"/>
      <c r="X31" s="89"/>
      <c r="Y31" s="89"/>
      <c r="Z31" s="89"/>
      <c r="AA31" s="89"/>
      <c r="AB31" s="89"/>
      <c r="AC31" s="89"/>
      <c r="AD31" s="89"/>
      <c r="AE31" s="89"/>
      <c r="AF31" s="89"/>
    </row>
    <row r="32" spans="1:35" ht="38.25" x14ac:dyDescent="0.25">
      <c r="A32" s="36"/>
      <c r="B32" s="10" t="s">
        <v>4</v>
      </c>
      <c r="C32" s="10" t="s">
        <v>3</v>
      </c>
      <c r="D32" s="10" t="s">
        <v>16</v>
      </c>
      <c r="E32" s="10" t="s">
        <v>16</v>
      </c>
      <c r="F32" s="10" t="s">
        <v>16</v>
      </c>
      <c r="G32" s="10" t="s">
        <v>30</v>
      </c>
      <c r="H32" s="10" t="s">
        <v>31</v>
      </c>
      <c r="I32" s="10" t="s">
        <v>125</v>
      </c>
      <c r="J32" s="10" t="s">
        <v>16</v>
      </c>
      <c r="K32" s="10" t="s">
        <v>16</v>
      </c>
      <c r="L32" s="10" t="s">
        <v>16</v>
      </c>
      <c r="N32" s="1"/>
      <c r="P32" s="1"/>
      <c r="Q32" s="1"/>
      <c r="R32" s="1"/>
      <c r="AG32" s="12"/>
      <c r="AH32" s="12"/>
      <c r="AI32" s="12"/>
    </row>
    <row r="33" spans="1:35" s="40" customFormat="1" ht="15" customHeight="1" x14ac:dyDescent="0.25">
      <c r="A33" s="37"/>
      <c r="B33" s="38" t="str">
        <f t="shared" ref="B33:C37" si="6">IF(B17="","",B17)</f>
        <v/>
      </c>
      <c r="C33" s="38" t="str">
        <f t="shared" si="6"/>
        <v/>
      </c>
      <c r="D33" s="95" t="str">
        <f>IF(C33&lt;&gt;"","Oui","")</f>
        <v/>
      </c>
      <c r="E33" s="39" t="str">
        <f>IF(C33&lt;&gt;"","Oui","")</f>
        <v/>
      </c>
      <c r="F33" s="39" t="str">
        <f t="shared" ref="E33:F37" si="7">IF(C33&lt;&gt;"","Oui","")</f>
        <v/>
      </c>
      <c r="G33" s="69"/>
      <c r="H33" s="69"/>
      <c r="I33" s="133" t="str">
        <f>IF(C33&lt;&gt;"",(I17*G33)+(I17*H33),"")</f>
        <v/>
      </c>
      <c r="J33" s="39" t="str">
        <f>IF(C33&lt;&gt;"","Oui","")</f>
        <v/>
      </c>
      <c r="K33" s="39" t="str">
        <f>IF(C33&lt;&gt;"","Oui","")</f>
        <v/>
      </c>
      <c r="L33" s="44" t="str">
        <f>IF(C33&lt;&gt;"","Oui","")</f>
        <v/>
      </c>
      <c r="M33" s="77" t="str">
        <f>IF(AND(C33&lt;&gt;"",OR(G33="",H33="")),"Veuillez renseigner l'ensemble des caractéristiques du linéaire","")</f>
        <v/>
      </c>
      <c r="X33" s="41"/>
      <c r="Y33" s="41"/>
      <c r="Z33" s="41"/>
      <c r="AA33" s="41"/>
      <c r="AB33" s="41"/>
      <c r="AC33" s="41"/>
      <c r="AD33" s="41"/>
      <c r="AE33" s="41"/>
      <c r="AF33" s="41"/>
    </row>
    <row r="34" spans="1:35" s="40" customFormat="1" x14ac:dyDescent="0.25">
      <c r="A34" s="42"/>
      <c r="B34" s="43" t="str">
        <f t="shared" si="6"/>
        <v/>
      </c>
      <c r="C34" s="43" t="str">
        <f t="shared" si="6"/>
        <v/>
      </c>
      <c r="D34" s="44" t="str">
        <f t="shared" ref="D34:D37" si="8">IF(C34&lt;&gt;"","Oui","")</f>
        <v/>
      </c>
      <c r="E34" s="44" t="str">
        <f t="shared" ref="E34:E37" si="9">IF(C34&lt;&gt;"","Oui","")</f>
        <v/>
      </c>
      <c r="F34" s="44" t="str">
        <f t="shared" si="7"/>
        <v/>
      </c>
      <c r="G34" s="70"/>
      <c r="H34" s="70"/>
      <c r="I34" s="133" t="str">
        <f t="shared" ref="I34:I37" si="10">IF(C34&lt;&gt;"",(I18*G34)+(I18*H34),"")</f>
        <v/>
      </c>
      <c r="J34" s="44" t="str">
        <f>IF(C34&lt;&gt;"","Oui","")</f>
        <v/>
      </c>
      <c r="K34" s="44" t="str">
        <f t="shared" ref="K34:K37" si="11">IF(C34&lt;&gt;"","Oui","")</f>
        <v/>
      </c>
      <c r="L34" s="44" t="str">
        <f>IF(C34&lt;&gt;"","Oui","")</f>
        <v/>
      </c>
      <c r="M34" s="77" t="str">
        <f>IF(AND(C34&lt;&gt;"",OR(G34="",H34="")),"Veuillez renseigner l'ensemble des caractéristiques du linéaire","")</f>
        <v/>
      </c>
      <c r="X34" s="41"/>
      <c r="Y34" s="41"/>
      <c r="Z34" s="41"/>
      <c r="AA34" s="41"/>
      <c r="AB34" s="41"/>
      <c r="AC34" s="41"/>
      <c r="AD34" s="41"/>
      <c r="AE34" s="41"/>
      <c r="AF34" s="41"/>
    </row>
    <row r="35" spans="1:35" s="40" customFormat="1" x14ac:dyDescent="0.25">
      <c r="A35" s="42"/>
      <c r="B35" s="43" t="str">
        <f t="shared" si="6"/>
        <v/>
      </c>
      <c r="C35" s="43" t="str">
        <f t="shared" si="6"/>
        <v/>
      </c>
      <c r="D35" s="44" t="str">
        <f t="shared" si="8"/>
        <v/>
      </c>
      <c r="E35" s="44" t="str">
        <f t="shared" si="9"/>
        <v/>
      </c>
      <c r="F35" s="44" t="str">
        <f t="shared" si="7"/>
        <v/>
      </c>
      <c r="G35" s="70"/>
      <c r="H35" s="70"/>
      <c r="I35" s="133" t="str">
        <f t="shared" si="10"/>
        <v/>
      </c>
      <c r="J35" s="44" t="str">
        <f>IF(C35&lt;&gt;"","Oui","")</f>
        <v/>
      </c>
      <c r="K35" s="44" t="str">
        <f t="shared" si="11"/>
        <v/>
      </c>
      <c r="L35" s="44" t="str">
        <f>IF(C35&lt;&gt;"","Oui","")</f>
        <v/>
      </c>
      <c r="M35" s="77" t="str">
        <f>IF(AND(C35&lt;&gt;"",OR(G35="",H35="")),"Veuillez renseigner l'ensemble des caractéristiques du linéaire","")</f>
        <v/>
      </c>
      <c r="X35" s="41"/>
      <c r="Y35" s="41"/>
      <c r="Z35" s="41"/>
      <c r="AA35" s="41"/>
      <c r="AB35" s="41"/>
      <c r="AC35" s="41"/>
      <c r="AD35" s="41"/>
      <c r="AE35" s="41"/>
      <c r="AF35" s="41"/>
    </row>
    <row r="36" spans="1:35" s="40" customFormat="1" x14ac:dyDescent="0.25">
      <c r="A36" s="42"/>
      <c r="B36" s="43" t="str">
        <f t="shared" si="6"/>
        <v/>
      </c>
      <c r="C36" s="43" t="str">
        <f t="shared" si="6"/>
        <v/>
      </c>
      <c r="D36" s="44" t="str">
        <f t="shared" si="8"/>
        <v/>
      </c>
      <c r="E36" s="44" t="str">
        <f t="shared" si="9"/>
        <v/>
      </c>
      <c r="F36" s="44" t="str">
        <f t="shared" si="7"/>
        <v/>
      </c>
      <c r="G36" s="70"/>
      <c r="H36" s="70"/>
      <c r="I36" s="133" t="str">
        <f t="shared" si="10"/>
        <v/>
      </c>
      <c r="J36" s="44" t="str">
        <f>IF(C36&lt;&gt;"","Oui","")</f>
        <v/>
      </c>
      <c r="K36" s="44" t="str">
        <f t="shared" si="11"/>
        <v/>
      </c>
      <c r="L36" s="44" t="str">
        <f>IF(C36&lt;&gt;"","Oui","")</f>
        <v/>
      </c>
      <c r="M36" s="77" t="str">
        <f>IF(AND(C36&lt;&gt;"",OR(G36="",H36="")),"Veuillez renseigner l'ensemble des caractéristiques du linéaire","")</f>
        <v/>
      </c>
      <c r="X36" s="41"/>
      <c r="Y36" s="41"/>
      <c r="Z36" s="41"/>
      <c r="AA36" s="41"/>
      <c r="AB36" s="41"/>
      <c r="AC36" s="41"/>
      <c r="AD36" s="41"/>
      <c r="AE36" s="41"/>
      <c r="AF36" s="41"/>
    </row>
    <row r="37" spans="1:35" s="40" customFormat="1" x14ac:dyDescent="0.25">
      <c r="A37" s="45"/>
      <c r="B37" s="46" t="str">
        <f t="shared" si="6"/>
        <v/>
      </c>
      <c r="C37" s="46" t="str">
        <f t="shared" si="6"/>
        <v/>
      </c>
      <c r="D37" s="47" t="str">
        <f t="shared" si="8"/>
        <v/>
      </c>
      <c r="E37" s="47" t="str">
        <f t="shared" si="9"/>
        <v/>
      </c>
      <c r="F37" s="47" t="str">
        <f t="shared" si="7"/>
        <v/>
      </c>
      <c r="G37" s="120"/>
      <c r="H37" s="120"/>
      <c r="I37" s="47" t="str">
        <f t="shared" si="10"/>
        <v/>
      </c>
      <c r="J37" s="47" t="str">
        <f>IF(C37&lt;&gt;"","Oui","")</f>
        <v/>
      </c>
      <c r="K37" s="47" t="str">
        <f t="shared" si="11"/>
        <v/>
      </c>
      <c r="L37" s="47" t="str">
        <f>IF(C37&lt;&gt;"","Oui","")</f>
        <v/>
      </c>
      <c r="M37" s="77" t="str">
        <f>IF(AND(C37&lt;&gt;"",OR(G37="",H37="")),"Veuillez renseigner l'ensemble des caractéristiques du linéaire","")</f>
        <v/>
      </c>
      <c r="X37" s="41"/>
      <c r="Y37" s="41"/>
      <c r="Z37" s="41"/>
      <c r="AA37" s="41"/>
      <c r="AB37" s="41"/>
      <c r="AC37" s="41"/>
      <c r="AD37" s="41"/>
      <c r="AE37" s="41"/>
      <c r="AF37" s="41"/>
    </row>
    <row r="38" spans="1:35" s="1" customFormat="1" x14ac:dyDescent="0.25">
      <c r="I38" s="132" t="str">
        <f>IF(SUM(I33:I37)&lt;0.5*I22,"ERREUR VL+MFR &lt; 50 %","")</f>
        <v/>
      </c>
      <c r="J38" s="74"/>
    </row>
    <row r="39" spans="1:35" s="1" customFormat="1" x14ac:dyDescent="0.25"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35" s="1" customFormat="1" ht="15.75" x14ac:dyDescent="0.25">
      <c r="B40" s="5" t="s">
        <v>22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89"/>
      <c r="S40" s="85"/>
    </row>
    <row r="41" spans="1:35" s="1" customFormat="1" ht="6" customHeight="1" x14ac:dyDescent="0.25"/>
    <row r="42" spans="1:35" ht="51" customHeight="1" x14ac:dyDescent="0.25">
      <c r="A42" s="48"/>
      <c r="B42" s="178" t="s">
        <v>0</v>
      </c>
      <c r="C42" s="179"/>
      <c r="D42" s="163" t="s">
        <v>146</v>
      </c>
      <c r="E42" s="163" t="s">
        <v>77</v>
      </c>
      <c r="F42" s="165" t="s">
        <v>9</v>
      </c>
      <c r="G42" s="166"/>
      <c r="H42" s="166"/>
      <c r="I42" s="167"/>
      <c r="J42" s="163" t="s">
        <v>10</v>
      </c>
      <c r="K42" s="191" t="s">
        <v>117</v>
      </c>
      <c r="L42" s="163" t="s">
        <v>76</v>
      </c>
      <c r="M42" s="185" t="s">
        <v>1</v>
      </c>
      <c r="N42" s="1"/>
      <c r="O42" s="1"/>
      <c r="P42" s="1"/>
      <c r="Q42" s="1"/>
      <c r="R42" s="1"/>
      <c r="AE42" s="12"/>
      <c r="AF42" s="12"/>
      <c r="AG42" s="12"/>
      <c r="AH42" s="12"/>
      <c r="AI42" s="12"/>
    </row>
    <row r="43" spans="1:35" ht="25.5" x14ac:dyDescent="0.25">
      <c r="A43" s="36"/>
      <c r="B43" s="49" t="s">
        <v>4</v>
      </c>
      <c r="C43" s="10" t="s">
        <v>3</v>
      </c>
      <c r="D43" s="164"/>
      <c r="E43" s="164"/>
      <c r="F43" s="165"/>
      <c r="G43" s="166"/>
      <c r="H43" s="166"/>
      <c r="I43" s="167"/>
      <c r="J43" s="164"/>
      <c r="K43" s="164"/>
      <c r="L43" s="164"/>
      <c r="M43" s="186"/>
      <c r="N43" s="1"/>
      <c r="O43" s="1"/>
      <c r="P43" s="1"/>
      <c r="Q43" s="1"/>
      <c r="R43" s="1"/>
      <c r="AE43" s="12"/>
      <c r="AF43" s="12"/>
      <c r="AG43" s="12"/>
      <c r="AH43" s="12"/>
      <c r="AI43" s="12"/>
    </row>
    <row r="44" spans="1:35" ht="15" customHeight="1" x14ac:dyDescent="0.25">
      <c r="B44" s="50" t="str">
        <f t="shared" ref="B44:C48" si="12">IF(B17="","",B17)</f>
        <v/>
      </c>
      <c r="C44" s="38" t="str">
        <f t="shared" si="12"/>
        <v/>
      </c>
      <c r="D44" s="51" t="str">
        <f>IF(C44="","",Barèmes!$E$47*L17)</f>
        <v/>
      </c>
      <c r="E44" s="51" t="str">
        <f>IF(C44="","",Barèmes!$D$48*I17)</f>
        <v/>
      </c>
      <c r="F44" s="160" t="str">
        <f>IF(C44="","",((Barèmes!$D$51*H33)+(Barèmes!$D$50*G33)+(Barèmes!$D$49*(1-G33-H33)))*I17)</f>
        <v/>
      </c>
      <c r="G44" s="161"/>
      <c r="H44" s="161"/>
      <c r="I44" s="162"/>
      <c r="J44" s="51" t="str">
        <f>IF(C44="","",Barèmes!$D$52*I17)</f>
        <v/>
      </c>
      <c r="K44" s="130" t="str">
        <f>IF(C44="","",Barèmes!$D$53*I17)</f>
        <v/>
      </c>
      <c r="L44" s="51" t="str">
        <f>IF(C44="","",Barèmes!$D$54*I17)</f>
        <v/>
      </c>
      <c r="M44" s="52">
        <f>SUM(D44:L44)</f>
        <v>0</v>
      </c>
      <c r="N44" s="1"/>
      <c r="O44" s="1"/>
      <c r="P44" s="1"/>
      <c r="Q44" s="1"/>
      <c r="R44" s="1"/>
      <c r="AE44" s="12"/>
      <c r="AF44" s="12"/>
      <c r="AG44" s="12"/>
      <c r="AH44" s="12"/>
      <c r="AI44" s="12"/>
    </row>
    <row r="45" spans="1:35" ht="15" customHeight="1" x14ac:dyDescent="0.25">
      <c r="B45" s="53" t="str">
        <f t="shared" si="12"/>
        <v/>
      </c>
      <c r="C45" s="43" t="str">
        <f t="shared" si="12"/>
        <v/>
      </c>
      <c r="D45" s="43" t="str">
        <f>IF(C45="","",Barèmes!$E$47*L18)</f>
        <v/>
      </c>
      <c r="E45" s="43" t="str">
        <f>IF(C45="","",Barèmes!$D$48*I18)</f>
        <v/>
      </c>
      <c r="F45" s="160" t="str">
        <f>IF(C45="","",((Barèmes!$D$51*H34)+(Barèmes!$D$50*G34)+(Barèmes!$D$49*(1-G34-H34)))*I18)</f>
        <v/>
      </c>
      <c r="G45" s="161"/>
      <c r="H45" s="161"/>
      <c r="I45" s="162"/>
      <c r="J45" s="54" t="str">
        <f>IF(C45="","",Barèmes!$D$52*I18)</f>
        <v/>
      </c>
      <c r="K45" s="54" t="str">
        <f>IF(C45="","",Barèmes!$D$53*I18)</f>
        <v/>
      </c>
      <c r="L45" s="54" t="str">
        <f>IF(C45="","",Barèmes!$D$54*I18)</f>
        <v/>
      </c>
      <c r="M45" s="55">
        <f>SUM(D45:L45)</f>
        <v>0</v>
      </c>
      <c r="N45" s="1"/>
      <c r="O45" s="1"/>
      <c r="P45" s="1"/>
      <c r="Q45" s="1"/>
      <c r="R45" s="1"/>
      <c r="AE45" s="12"/>
      <c r="AF45" s="12"/>
      <c r="AG45" s="12"/>
      <c r="AH45" s="12"/>
      <c r="AI45" s="12"/>
    </row>
    <row r="46" spans="1:35" ht="15" customHeight="1" x14ac:dyDescent="0.25">
      <c r="B46" s="53" t="str">
        <f t="shared" si="12"/>
        <v/>
      </c>
      <c r="C46" s="43" t="str">
        <f t="shared" si="12"/>
        <v/>
      </c>
      <c r="D46" s="43" t="str">
        <f>IF(C46="","",Barèmes!$E$47*L19)</f>
        <v/>
      </c>
      <c r="E46" s="43" t="str">
        <f>IF(C46="","",Barèmes!$D$48*I19)</f>
        <v/>
      </c>
      <c r="F46" s="160" t="str">
        <f>IF(C46="","",((Barèmes!$D$51*H35)+(Barèmes!$D$50*G35)+(Barèmes!$D$49*(1-G35-H35)))*I19)</f>
        <v/>
      </c>
      <c r="G46" s="161"/>
      <c r="H46" s="161"/>
      <c r="I46" s="162"/>
      <c r="J46" s="54" t="str">
        <f>IF(C46="","",Barèmes!$D$52*I19)</f>
        <v/>
      </c>
      <c r="K46" s="54" t="str">
        <f>IF(C46="","",Barèmes!$D$53*I19)</f>
        <v/>
      </c>
      <c r="L46" s="54" t="str">
        <f>IF(C46="","",Barèmes!$D$54*I19)</f>
        <v/>
      </c>
      <c r="M46" s="55">
        <f>SUM(D46:L46)</f>
        <v>0</v>
      </c>
      <c r="N46" s="1"/>
      <c r="O46" s="1"/>
      <c r="P46" s="1"/>
      <c r="Q46" s="1"/>
      <c r="R46" s="1"/>
      <c r="AE46" s="12"/>
      <c r="AF46" s="12"/>
      <c r="AG46" s="12"/>
      <c r="AH46" s="12"/>
      <c r="AI46" s="12"/>
    </row>
    <row r="47" spans="1:35" ht="15" customHeight="1" x14ac:dyDescent="0.25">
      <c r="B47" s="53" t="str">
        <f t="shared" si="12"/>
        <v/>
      </c>
      <c r="C47" s="43" t="str">
        <f t="shared" si="12"/>
        <v/>
      </c>
      <c r="D47" s="43" t="str">
        <f>IF(C47="","",Barèmes!$E$47*L20)</f>
        <v/>
      </c>
      <c r="E47" s="43" t="str">
        <f>IF(C47="","",Barèmes!$D$48*I20)</f>
        <v/>
      </c>
      <c r="F47" s="160" t="str">
        <f>IF(C47="","",((Barèmes!$D$51*H36)+(Barèmes!$D$50*G36)+(Barèmes!$D$49*(1-G36-H36)))*I20)</f>
        <v/>
      </c>
      <c r="G47" s="161"/>
      <c r="H47" s="161"/>
      <c r="I47" s="162"/>
      <c r="J47" s="54" t="str">
        <f>IF(C47="","",Barèmes!$D$52*I20)</f>
        <v/>
      </c>
      <c r="K47" s="54" t="str">
        <f>IF(C47="","",Barèmes!$D$53*I20)</f>
        <v/>
      </c>
      <c r="L47" s="54" t="str">
        <f>IF(C47="","",Barèmes!$D$54*I20)</f>
        <v/>
      </c>
      <c r="M47" s="55">
        <f>SUM(D47:L47)</f>
        <v>0</v>
      </c>
      <c r="N47" s="1"/>
      <c r="O47" s="1"/>
      <c r="P47" s="1"/>
      <c r="Q47" s="1"/>
      <c r="R47" s="1"/>
      <c r="AE47" s="12"/>
      <c r="AF47" s="12"/>
      <c r="AG47" s="12"/>
      <c r="AH47" s="12"/>
      <c r="AI47" s="12"/>
    </row>
    <row r="48" spans="1:35" ht="15" customHeight="1" x14ac:dyDescent="0.25">
      <c r="B48" s="56" t="str">
        <f t="shared" si="12"/>
        <v/>
      </c>
      <c r="C48" s="46" t="str">
        <f t="shared" si="12"/>
        <v/>
      </c>
      <c r="D48" s="43" t="str">
        <f>IF(C48="","",Barèmes!$E$47*L21)</f>
        <v/>
      </c>
      <c r="E48" s="43" t="str">
        <f>IF(C48="","",Barèmes!$D$48*I21)</f>
        <v/>
      </c>
      <c r="F48" s="160" t="str">
        <f>IF(C48="","",((Barèmes!$D$51*H37)+(Barèmes!$D$50*G37)+(Barèmes!$D$49*(1-G37-H37)))*I21)</f>
        <v/>
      </c>
      <c r="G48" s="161"/>
      <c r="H48" s="161"/>
      <c r="I48" s="162"/>
      <c r="J48" s="54" t="str">
        <f>IF(C48="","",Barèmes!$D$52*I21)</f>
        <v/>
      </c>
      <c r="K48" s="54" t="str">
        <f>IF(C48="","",Barèmes!$D$53*I21)</f>
        <v/>
      </c>
      <c r="L48" s="54" t="str">
        <f>IF(C48="","",Barèmes!$D$54*I21)</f>
        <v/>
      </c>
      <c r="M48" s="57">
        <f>SUM(D48:L48)</f>
        <v>0</v>
      </c>
      <c r="N48" s="1"/>
      <c r="O48" s="1"/>
      <c r="P48" s="1"/>
      <c r="Q48" s="1"/>
      <c r="R48" s="1"/>
      <c r="AE48" s="12"/>
      <c r="AF48" s="12"/>
      <c r="AG48" s="12"/>
      <c r="AH48" s="12"/>
      <c r="AI48" s="12"/>
    </row>
    <row r="49" spans="2:35" ht="18" customHeight="1" x14ac:dyDescent="0.25">
      <c r="B49" s="58" t="s">
        <v>1</v>
      </c>
      <c r="C49" s="59"/>
      <c r="D49" s="60">
        <f t="shared" ref="D49:E49" si="13">SUM(D44:D48)</f>
        <v>0</v>
      </c>
      <c r="E49" s="60">
        <f t="shared" si="13"/>
        <v>0</v>
      </c>
      <c r="F49" s="152">
        <f>IF(I38&lt;&gt;"","ERREUR VL+MFR &lt; 50 %",SUM(F44:F48))</f>
        <v>0</v>
      </c>
      <c r="G49" s="153"/>
      <c r="H49" s="153"/>
      <c r="I49" s="154"/>
      <c r="J49" s="60">
        <f>SUM(J44:J48)</f>
        <v>0</v>
      </c>
      <c r="K49" s="131">
        <f>SUM(K44:K48)</f>
        <v>0</v>
      </c>
      <c r="L49" s="60">
        <f>SUM(L44:L48)</f>
        <v>0</v>
      </c>
      <c r="M49" s="61">
        <f>SUM(M44:M48)</f>
        <v>0</v>
      </c>
      <c r="N49" s="1"/>
      <c r="O49" s="1"/>
      <c r="P49" s="1"/>
      <c r="Q49" s="1"/>
      <c r="R49" s="1"/>
      <c r="AE49" s="12"/>
      <c r="AF49" s="12"/>
      <c r="AG49" s="12"/>
      <c r="AH49" s="12"/>
      <c r="AI49" s="12"/>
    </row>
    <row r="50" spans="2:35" s="89" customFormat="1" x14ac:dyDescent="0.25"/>
    <row r="51" spans="2:35" s="89" customFormat="1" x14ac:dyDescent="0.25">
      <c r="S51" s="86"/>
    </row>
    <row r="52" spans="2:35" s="1" customFormat="1" x14ac:dyDescent="0.25"/>
    <row r="53" spans="2:35" s="1" customFormat="1" ht="15" x14ac:dyDescent="0.25">
      <c r="G53" s="62"/>
      <c r="H53" s="62"/>
      <c r="I53" s="62"/>
      <c r="J53" s="62"/>
      <c r="K53" s="62"/>
    </row>
    <row r="54" spans="2:35" s="1" customFormat="1" ht="15" x14ac:dyDescent="0.25">
      <c r="D54" s="74"/>
      <c r="G54" s="62"/>
      <c r="H54" s="62"/>
      <c r="I54" s="62"/>
      <c r="J54" s="62"/>
      <c r="K54" s="62"/>
      <c r="Q54" s="62"/>
      <c r="R54" s="62"/>
    </row>
    <row r="55" spans="2:35" s="1" customFormat="1" ht="18.75" customHeight="1" x14ac:dyDescent="0.25">
      <c r="G55" s="62"/>
      <c r="H55" s="62"/>
      <c r="I55" s="62"/>
      <c r="J55" s="62"/>
      <c r="K55" s="62"/>
      <c r="Q55" s="62"/>
      <c r="R55" s="62"/>
    </row>
    <row r="56" spans="2:35" s="1" customFormat="1" ht="15" x14ac:dyDescent="0.25">
      <c r="G56" s="62"/>
      <c r="H56" s="62"/>
      <c r="I56" s="62"/>
      <c r="J56" s="62"/>
      <c r="K56" s="62"/>
      <c r="Q56" s="62"/>
      <c r="R56" s="62"/>
    </row>
    <row r="57" spans="2:35" s="1" customFormat="1" ht="15" x14ac:dyDescent="0.25">
      <c r="Q57" s="62"/>
      <c r="R57" s="62"/>
    </row>
    <row r="58" spans="2:35" s="1" customFormat="1" x14ac:dyDescent="0.25"/>
    <row r="59" spans="2:35" s="1" customFormat="1" x14ac:dyDescent="0.25"/>
    <row r="60" spans="2:35" s="1" customFormat="1" x14ac:dyDescent="0.25"/>
    <row r="61" spans="2:35" s="1" customFormat="1" x14ac:dyDescent="0.25"/>
    <row r="62" spans="2:35" s="1" customFormat="1" x14ac:dyDescent="0.25"/>
    <row r="63" spans="2:35" s="1" customFormat="1" x14ac:dyDescent="0.25"/>
    <row r="64" spans="2:35" s="1" customFormat="1" x14ac:dyDescent="0.25"/>
    <row r="65" spans="2:18" s="1" customFormat="1" x14ac:dyDescent="0.25"/>
    <row r="66" spans="2:1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</sheetData>
  <sheetProtection algorithmName="SHA-512" hashValue="BSpQcg3qAIBL6jg67NkcoiPIrz6F4nOUs9u5cnjB8k9fOUR4wj+rGLz7oLj96yGBWH1oSHro+OirS5kyHOxjWw==" saltValue="DEtXvcIUXneERm9fXo3nmQ==" spinCount="100000" sheet="1" objects="1" scenarios="1" insertRows="0"/>
  <mergeCells count="23">
    <mergeCell ref="B31:C31"/>
    <mergeCell ref="B42:C42"/>
    <mergeCell ref="D42:D43"/>
    <mergeCell ref="E42:E43"/>
    <mergeCell ref="L42:L43"/>
    <mergeCell ref="J42:J43"/>
    <mergeCell ref="B15:C15"/>
    <mergeCell ref="B1:S1"/>
    <mergeCell ref="A3:S3"/>
    <mergeCell ref="A5:S5"/>
    <mergeCell ref="B7:S7"/>
    <mergeCell ref="C8:F8"/>
    <mergeCell ref="D15:L15"/>
    <mergeCell ref="M42:M43"/>
    <mergeCell ref="F31:I31"/>
    <mergeCell ref="F42:I43"/>
    <mergeCell ref="F44:I44"/>
    <mergeCell ref="F49:I49"/>
    <mergeCell ref="F45:I45"/>
    <mergeCell ref="F46:I46"/>
    <mergeCell ref="F47:I47"/>
    <mergeCell ref="F48:I48"/>
    <mergeCell ref="K42:K43"/>
  </mergeCells>
  <pageMargins left="0.43307086614173229" right="0.43307086614173229" top="0.39370078740157483" bottom="0.39370078740157483" header="0.31496062992125984" footer="0.31496062992125984"/>
  <pageSetup paperSize="9" scale="5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5"/>
  <sheetViews>
    <sheetView showGridLines="0" topLeftCell="B1" zoomScaleNormal="100" workbookViewId="0">
      <selection activeCell="B17" sqref="B17"/>
    </sheetView>
  </sheetViews>
  <sheetFormatPr baseColWidth="10" defaultRowHeight="12.75" x14ac:dyDescent="0.25"/>
  <cols>
    <col min="1" max="1" width="11.42578125" style="12" hidden="1" customWidth="1"/>
    <col min="2" max="2" width="18.85546875" style="12" customWidth="1"/>
    <col min="3" max="3" width="13.7109375" style="12" customWidth="1"/>
    <col min="4" max="4" width="23.85546875" style="12" customWidth="1"/>
    <col min="5" max="5" width="12.42578125" style="12" customWidth="1"/>
    <col min="6" max="6" width="16" style="12" customWidth="1"/>
    <col min="7" max="8" width="15.140625" style="12" customWidth="1"/>
    <col min="9" max="9" width="12.140625" style="12" customWidth="1"/>
    <col min="10" max="10" width="14.28515625" style="12" customWidth="1"/>
    <col min="11" max="11" width="12" style="12" customWidth="1"/>
    <col min="12" max="13" width="12.28515625" style="12" customWidth="1"/>
    <col min="14" max="14" width="12.7109375" style="1" customWidth="1"/>
    <col min="15" max="15" width="13" style="1" customWidth="1"/>
    <col min="16" max="16" width="11.5703125" style="1" customWidth="1"/>
    <col min="17" max="17" width="14.7109375" style="1" customWidth="1"/>
    <col min="18" max="18" width="13.42578125" style="1" customWidth="1"/>
    <col min="19" max="29" width="11.42578125" style="1"/>
    <col min="30" max="16384" width="11.42578125" style="12"/>
  </cols>
  <sheetData>
    <row r="1" spans="1:29" s="1" customFormat="1" ht="26.25" x14ac:dyDescent="0.25">
      <c r="B1" s="144" t="s">
        <v>25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29" s="1" customFormat="1" x14ac:dyDescent="0.25"/>
    <row r="3" spans="1:29" s="1" customFormat="1" ht="15" customHeight="1" x14ac:dyDescent="0.25">
      <c r="A3" s="145" t="s">
        <v>33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29" s="1" customFormat="1" ht="6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29" s="1" customFormat="1" ht="15" customHeight="1" x14ac:dyDescent="0.25">
      <c r="A5" s="145" t="s">
        <v>127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29" s="1" customFormat="1" ht="15" customHeight="1" x14ac:dyDescent="0.25">
      <c r="A6" s="93"/>
      <c r="B6" s="145" t="s">
        <v>53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</row>
    <row r="7" spans="1:29" s="1" customFormat="1" ht="15" customHeight="1" x14ac:dyDescent="0.25">
      <c r="B7" s="146" t="s">
        <v>19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</row>
    <row r="8" spans="1:29" s="1" customFormat="1" x14ac:dyDescent="0.25">
      <c r="B8" s="1" t="s">
        <v>24</v>
      </c>
      <c r="C8" s="176"/>
      <c r="D8" s="176"/>
      <c r="E8" s="176"/>
      <c r="F8" s="177"/>
    </row>
    <row r="9" spans="1:29" s="1" customFormat="1" x14ac:dyDescent="0.25"/>
    <row r="10" spans="1:29" s="1" customFormat="1" x14ac:dyDescent="0.25">
      <c r="B10" s="3"/>
      <c r="C10" s="1" t="s">
        <v>111</v>
      </c>
    </row>
    <row r="11" spans="1:29" s="1" customFormat="1" x14ac:dyDescent="0.25">
      <c r="B11" s="4"/>
      <c r="C11" s="1" t="s">
        <v>17</v>
      </c>
    </row>
    <row r="12" spans="1:29" s="1" customFormat="1" x14ac:dyDescent="0.25"/>
    <row r="13" spans="1:29" s="1" customFormat="1" ht="15.75" x14ac:dyDescent="0.25">
      <c r="B13" s="5" t="s">
        <v>54</v>
      </c>
    </row>
    <row r="14" spans="1:29" s="1" customFormat="1" ht="6" customHeight="1" x14ac:dyDescent="0.25"/>
    <row r="15" spans="1:29" s="8" customFormat="1" ht="51" x14ac:dyDescent="0.25">
      <c r="A15" s="6"/>
      <c r="B15" s="180" t="s">
        <v>0</v>
      </c>
      <c r="C15" s="181"/>
      <c r="D15" s="126" t="s">
        <v>5</v>
      </c>
      <c r="E15" s="125" t="s">
        <v>133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9" ht="25.5" x14ac:dyDescent="0.25">
      <c r="A16" s="9"/>
      <c r="B16" s="10" t="s">
        <v>4</v>
      </c>
      <c r="C16" s="10" t="s">
        <v>2</v>
      </c>
      <c r="D16" s="10" t="s">
        <v>128</v>
      </c>
      <c r="E16" s="11" t="s">
        <v>139</v>
      </c>
      <c r="G16" s="1"/>
      <c r="H16" s="1"/>
      <c r="I16" s="1"/>
      <c r="J16" s="1"/>
      <c r="K16" s="1"/>
      <c r="L16" s="1"/>
      <c r="M16" s="1"/>
      <c r="Z16" s="12"/>
      <c r="AA16" s="12"/>
      <c r="AB16" s="12"/>
      <c r="AC16" s="12"/>
    </row>
    <row r="17" spans="1:29" x14ac:dyDescent="0.25">
      <c r="B17" s="13"/>
      <c r="C17" s="14"/>
      <c r="D17" s="15"/>
      <c r="E17" s="18" t="str">
        <f>IF(C17="","",D17/1000)</f>
        <v/>
      </c>
      <c r="G17" s="1"/>
      <c r="H17" s="1"/>
      <c r="I17" s="1"/>
      <c r="J17" s="1"/>
      <c r="K17" s="1"/>
      <c r="L17" s="1"/>
      <c r="M17" s="1"/>
      <c r="Z17" s="12"/>
      <c r="AA17" s="12"/>
      <c r="AB17" s="12"/>
      <c r="AC17" s="12"/>
    </row>
    <row r="18" spans="1:29" x14ac:dyDescent="0.25">
      <c r="B18" s="19"/>
      <c r="C18" s="20"/>
      <c r="D18" s="21"/>
      <c r="E18" s="18" t="str">
        <f t="shared" ref="E18:E21" si="0">IF(C18="","",D18/1000)</f>
        <v/>
      </c>
      <c r="G18" s="1"/>
      <c r="H18" s="1"/>
      <c r="I18" s="1"/>
      <c r="J18" s="1"/>
      <c r="K18" s="1"/>
      <c r="L18" s="1"/>
      <c r="M18" s="1"/>
      <c r="Z18" s="12"/>
      <c r="AA18" s="12"/>
      <c r="AB18" s="12"/>
      <c r="AC18" s="12"/>
    </row>
    <row r="19" spans="1:29" x14ac:dyDescent="0.25">
      <c r="B19" s="19"/>
      <c r="C19" s="20"/>
      <c r="D19" s="21"/>
      <c r="E19" s="18" t="str">
        <f t="shared" si="0"/>
        <v/>
      </c>
      <c r="G19" s="1"/>
      <c r="H19" s="1"/>
      <c r="I19" s="1"/>
      <c r="J19" s="1"/>
      <c r="K19" s="1"/>
      <c r="L19" s="1"/>
      <c r="M19" s="1"/>
      <c r="Z19" s="12"/>
      <c r="AA19" s="12"/>
      <c r="AB19" s="12"/>
      <c r="AC19" s="12"/>
    </row>
    <row r="20" spans="1:29" x14ac:dyDescent="0.25">
      <c r="B20" s="19"/>
      <c r="C20" s="20"/>
      <c r="D20" s="21"/>
      <c r="E20" s="18" t="str">
        <f t="shared" si="0"/>
        <v/>
      </c>
      <c r="G20" s="1"/>
      <c r="H20" s="1"/>
      <c r="I20" s="1"/>
      <c r="J20" s="1"/>
      <c r="K20" s="1"/>
      <c r="L20" s="1"/>
      <c r="M20" s="1"/>
      <c r="Z20" s="12"/>
      <c r="AA20" s="12"/>
      <c r="AB20" s="12"/>
      <c r="AC20" s="12"/>
    </row>
    <row r="21" spans="1:29" x14ac:dyDescent="0.25">
      <c r="B21" s="23"/>
      <c r="C21" s="24"/>
      <c r="D21" s="25"/>
      <c r="E21" s="18" t="str">
        <f t="shared" si="0"/>
        <v/>
      </c>
      <c r="G21" s="1"/>
      <c r="H21" s="1"/>
      <c r="I21" s="1"/>
      <c r="J21" s="1"/>
      <c r="K21" s="1"/>
      <c r="L21" s="1"/>
      <c r="M21" s="1"/>
      <c r="Z21" s="12"/>
      <c r="AA21" s="12"/>
      <c r="AB21" s="12"/>
      <c r="AC21" s="12"/>
    </row>
    <row r="22" spans="1:29" s="27" customFormat="1" ht="18" customHeight="1" x14ac:dyDescent="0.25">
      <c r="B22" s="28" t="s">
        <v>1</v>
      </c>
      <c r="C22" s="29"/>
      <c r="D22" s="28"/>
      <c r="E22" s="30">
        <f>SUM(E17:E21)</f>
        <v>0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9" s="1" customFormat="1" x14ac:dyDescent="0.25"/>
    <row r="24" spans="1:29" s="1" customFormat="1" x14ac:dyDescent="0.25">
      <c r="H24" s="76"/>
      <c r="I24" s="76"/>
      <c r="J24" s="76"/>
      <c r="K24" s="76"/>
      <c r="L24" s="76"/>
      <c r="M24" s="76"/>
    </row>
    <row r="25" spans="1:29" s="1" customFormat="1" ht="15.75" x14ac:dyDescent="0.25">
      <c r="B25" s="5" t="s">
        <v>63</v>
      </c>
      <c r="H25" s="76"/>
      <c r="I25" s="76"/>
      <c r="J25" s="76"/>
      <c r="K25" s="76"/>
      <c r="L25" s="76"/>
      <c r="M25" s="76"/>
    </row>
    <row r="26" spans="1:29" s="1" customFormat="1" ht="6" customHeight="1" x14ac:dyDescent="0.25"/>
    <row r="27" spans="1:29" ht="51" customHeight="1" x14ac:dyDescent="0.25">
      <c r="A27" s="48"/>
      <c r="B27" s="178" t="s">
        <v>0</v>
      </c>
      <c r="C27" s="179"/>
      <c r="D27" s="163" t="s">
        <v>148</v>
      </c>
      <c r="E27" s="163" t="s">
        <v>55</v>
      </c>
      <c r="F27" s="163" t="s">
        <v>8</v>
      </c>
      <c r="G27" s="163" t="s">
        <v>56</v>
      </c>
      <c r="H27" s="163" t="s">
        <v>57</v>
      </c>
      <c r="I27" s="163" t="s">
        <v>62</v>
      </c>
      <c r="J27" s="163" t="s">
        <v>58</v>
      </c>
      <c r="K27" s="163" t="s">
        <v>59</v>
      </c>
      <c r="L27" s="163" t="s">
        <v>60</v>
      </c>
      <c r="M27" s="163" t="s">
        <v>12</v>
      </c>
      <c r="N27" s="163" t="s">
        <v>13</v>
      </c>
      <c r="O27" s="163" t="s">
        <v>14</v>
      </c>
      <c r="P27" s="163" t="s">
        <v>61</v>
      </c>
      <c r="Q27" s="185" t="s">
        <v>1</v>
      </c>
      <c r="R27" s="12"/>
    </row>
    <row r="28" spans="1:29" ht="25.5" x14ac:dyDescent="0.25">
      <c r="A28" s="36"/>
      <c r="B28" s="49" t="s">
        <v>4</v>
      </c>
      <c r="C28" s="10" t="s">
        <v>2</v>
      </c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86"/>
      <c r="R28" s="12"/>
    </row>
    <row r="29" spans="1:29" ht="15" customHeight="1" x14ac:dyDescent="0.25">
      <c r="B29" s="50" t="str">
        <f t="shared" ref="B29:C33" si="1">IF(B17="","",B17)</f>
        <v/>
      </c>
      <c r="C29" s="38" t="str">
        <f t="shared" si="1"/>
        <v/>
      </c>
      <c r="D29" s="98"/>
      <c r="E29" s="98"/>
      <c r="F29" s="98"/>
      <c r="G29" s="98"/>
      <c r="H29" s="98"/>
      <c r="I29" s="98"/>
      <c r="J29" s="98"/>
      <c r="K29" s="98"/>
      <c r="L29" s="98"/>
      <c r="M29" s="100"/>
      <c r="N29" s="98"/>
      <c r="O29" s="98"/>
      <c r="P29" s="99"/>
      <c r="Q29" s="52">
        <f>SUM(D29:P29)</f>
        <v>0</v>
      </c>
      <c r="R29" s="12"/>
    </row>
    <row r="30" spans="1:29" ht="15" customHeight="1" x14ac:dyDescent="0.25">
      <c r="B30" s="53" t="str">
        <f t="shared" si="1"/>
        <v/>
      </c>
      <c r="C30" s="43" t="str">
        <f t="shared" si="1"/>
        <v/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 t="str">
        <f>IF(C30="","",IF(#REF!="Oui",ROUND(0.91*#REF!,2)*D18,0))</f>
        <v/>
      </c>
      <c r="Q30" s="55">
        <f>SUM(D30:P30)</f>
        <v>0</v>
      </c>
      <c r="R30" s="12"/>
    </row>
    <row r="31" spans="1:29" ht="15" customHeight="1" x14ac:dyDescent="0.25">
      <c r="B31" s="53" t="str">
        <f t="shared" si="1"/>
        <v/>
      </c>
      <c r="C31" s="43" t="str">
        <f t="shared" si="1"/>
        <v/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 t="str">
        <f>IF(C31="","",IF(#REF!="Oui",ROUND(0.91*#REF!,2)*D19,0))</f>
        <v/>
      </c>
      <c r="Q31" s="55">
        <f>SUM(D31:P31)</f>
        <v>0</v>
      </c>
      <c r="R31" s="12"/>
    </row>
    <row r="32" spans="1:29" ht="15" customHeight="1" x14ac:dyDescent="0.25">
      <c r="B32" s="53" t="str">
        <f t="shared" si="1"/>
        <v/>
      </c>
      <c r="C32" s="43" t="str">
        <f t="shared" si="1"/>
        <v/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 t="str">
        <f>IF(C32="","",IF(#REF!="Oui",ROUND(0.91*#REF!,2)*D20,0))</f>
        <v/>
      </c>
      <c r="Q32" s="55">
        <f>SUM(D32:P32)</f>
        <v>0</v>
      </c>
      <c r="R32" s="12"/>
    </row>
    <row r="33" spans="1:18" ht="15" customHeight="1" x14ac:dyDescent="0.25">
      <c r="B33" s="56" t="str">
        <f t="shared" si="1"/>
        <v/>
      </c>
      <c r="C33" s="46" t="str">
        <f t="shared" si="1"/>
        <v/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 t="str">
        <f>IF(C33="","",IF(#REF!="Oui",ROUND(0.91*#REF!,2)*D21,0))</f>
        <v/>
      </c>
      <c r="Q33" s="57">
        <f>SUM(D33:P33)</f>
        <v>0</v>
      </c>
      <c r="R33" s="12"/>
    </row>
    <row r="34" spans="1:18" s="1" customFormat="1" ht="18" customHeight="1" x14ac:dyDescent="0.25">
      <c r="A34" s="12"/>
      <c r="B34" s="58" t="s">
        <v>1</v>
      </c>
      <c r="C34" s="59"/>
      <c r="D34" s="60">
        <f t="shared" ref="D34:K34" si="2">SUM(D29:D33)</f>
        <v>0</v>
      </c>
      <c r="E34" s="60">
        <f t="shared" si="2"/>
        <v>0</v>
      </c>
      <c r="F34" s="60">
        <f t="shared" si="2"/>
        <v>0</v>
      </c>
      <c r="G34" s="60">
        <f t="shared" si="2"/>
        <v>0</v>
      </c>
      <c r="H34" s="60">
        <f t="shared" si="2"/>
        <v>0</v>
      </c>
      <c r="I34" s="60">
        <f t="shared" si="2"/>
        <v>0</v>
      </c>
      <c r="J34" s="60">
        <f t="shared" si="2"/>
        <v>0</v>
      </c>
      <c r="K34" s="60">
        <f t="shared" si="2"/>
        <v>0</v>
      </c>
      <c r="L34" s="60">
        <f t="shared" ref="L34:Q34" si="3">SUM(L29:L33)</f>
        <v>0</v>
      </c>
      <c r="M34" s="60">
        <f t="shared" si="3"/>
        <v>0</v>
      </c>
      <c r="N34" s="60">
        <f t="shared" si="3"/>
        <v>0</v>
      </c>
      <c r="O34" s="60">
        <f t="shared" si="3"/>
        <v>0</v>
      </c>
      <c r="P34" s="60">
        <f t="shared" si="3"/>
        <v>0</v>
      </c>
      <c r="Q34" s="61">
        <f t="shared" si="3"/>
        <v>0</v>
      </c>
    </row>
    <row r="35" spans="1:18" s="94" customFormat="1" x14ac:dyDescent="0.25"/>
    <row r="36" spans="1:18" s="97" customFormat="1" x14ac:dyDescent="0.25"/>
    <row r="37" spans="1:18" s="97" customFormat="1" ht="15.75" x14ac:dyDescent="0.25">
      <c r="B37" s="5" t="s">
        <v>64</v>
      </c>
    </row>
    <row r="38" spans="1:18" s="97" customFormat="1" x14ac:dyDescent="0.25">
      <c r="B38" s="32" t="s">
        <v>65</v>
      </c>
    </row>
    <row r="39" spans="1:18" s="97" customFormat="1" ht="7.5" customHeight="1" x14ac:dyDescent="0.25">
      <c r="B39" s="1"/>
    </row>
    <row r="40" spans="1:18" s="97" customFormat="1" ht="25.5" customHeight="1" x14ac:dyDescent="0.25">
      <c r="B40" s="178" t="s">
        <v>0</v>
      </c>
      <c r="C40" s="179"/>
      <c r="D40" s="163" t="s">
        <v>110</v>
      </c>
      <c r="E40" s="163" t="s">
        <v>55</v>
      </c>
      <c r="F40" s="163" t="s">
        <v>8</v>
      </c>
      <c r="G40" s="163" t="s">
        <v>56</v>
      </c>
      <c r="H40" s="163" t="s">
        <v>57</v>
      </c>
      <c r="I40" s="163" t="s">
        <v>62</v>
      </c>
      <c r="J40" s="163" t="s">
        <v>58</v>
      </c>
      <c r="K40" s="163" t="s">
        <v>59</v>
      </c>
      <c r="L40" s="163" t="s">
        <v>60</v>
      </c>
      <c r="M40" s="163" t="s">
        <v>12</v>
      </c>
      <c r="N40" s="163" t="s">
        <v>13</v>
      </c>
      <c r="O40" s="163" t="s">
        <v>14</v>
      </c>
      <c r="P40" s="163" t="s">
        <v>61</v>
      </c>
    </row>
    <row r="41" spans="1:18" s="97" customFormat="1" ht="35.25" customHeight="1" x14ac:dyDescent="0.25">
      <c r="B41" s="49" t="s">
        <v>4</v>
      </c>
      <c r="C41" s="10" t="s">
        <v>2</v>
      </c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1:18" s="97" customFormat="1" x14ac:dyDescent="0.25">
      <c r="B42" s="43" t="str">
        <f>IF(B29="","",B29)</f>
        <v/>
      </c>
      <c r="C42" s="43" t="str">
        <f>IF(C29="","",C29)</f>
        <v/>
      </c>
      <c r="D42" s="98"/>
      <c r="E42" s="98"/>
      <c r="F42" s="98"/>
      <c r="G42" s="98"/>
      <c r="H42" s="98"/>
      <c r="I42" s="98"/>
      <c r="J42" s="98"/>
      <c r="K42" s="98"/>
      <c r="L42" s="98"/>
      <c r="M42" s="100"/>
      <c r="N42" s="98"/>
      <c r="O42" s="98"/>
      <c r="P42" s="100"/>
    </row>
    <row r="43" spans="1:18" s="97" customFormat="1" x14ac:dyDescent="0.25">
      <c r="B43" s="43" t="str">
        <f t="shared" ref="B43:C46" si="4">IF(B30="","",B30)</f>
        <v/>
      </c>
      <c r="C43" s="43" t="str">
        <f t="shared" si="4"/>
        <v/>
      </c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 t="str">
        <f>IF(C43="","",IF(#REF!="Oui",ROUND(0.91*#REF!,2)*D29,0))</f>
        <v/>
      </c>
    </row>
    <row r="44" spans="1:18" s="97" customFormat="1" x14ac:dyDescent="0.25">
      <c r="B44" s="43" t="str">
        <f t="shared" si="4"/>
        <v/>
      </c>
      <c r="C44" s="43" t="str">
        <f t="shared" si="4"/>
        <v/>
      </c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 t="str">
        <f>IF(C44="","",IF(#REF!="Oui",ROUND(0.91*#REF!,2)*D30,0))</f>
        <v/>
      </c>
    </row>
    <row r="45" spans="1:18" s="97" customFormat="1" x14ac:dyDescent="0.25">
      <c r="B45" s="43" t="str">
        <f t="shared" si="4"/>
        <v/>
      </c>
      <c r="C45" s="43" t="str">
        <f t="shared" si="4"/>
        <v/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 t="str">
        <f>IF(C45="","",IF(#REF!="Oui",ROUND(0.91*#REF!,2)*D31,0))</f>
        <v/>
      </c>
    </row>
    <row r="46" spans="1:18" s="97" customFormat="1" x14ac:dyDescent="0.25">
      <c r="B46" s="43" t="str">
        <f t="shared" si="4"/>
        <v/>
      </c>
      <c r="C46" s="43" t="str">
        <f t="shared" si="4"/>
        <v/>
      </c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 t="str">
        <f>IF(C46="","",IF(#REF!="Oui",ROUND(0.91*#REF!,2)*D32,0))</f>
        <v/>
      </c>
    </row>
    <row r="47" spans="1:18" s="97" customFormat="1" x14ac:dyDescent="0.25"/>
    <row r="48" spans="1:18" s="97" customFormat="1" x14ac:dyDescent="0.25"/>
    <row r="49" spans="1:12" s="1" customFormat="1" x14ac:dyDescent="0.25"/>
    <row r="50" spans="1:12" s="1" customFormat="1" ht="15" x14ac:dyDescent="0.25">
      <c r="K50" s="62"/>
      <c r="L50" s="62"/>
    </row>
    <row r="51" spans="1:12" s="1" customFormat="1" ht="15" x14ac:dyDescent="0.25">
      <c r="D51" s="74"/>
      <c r="K51" s="62"/>
      <c r="L51" s="62"/>
    </row>
    <row r="52" spans="1:12" s="1" customFormat="1" ht="18.75" customHeight="1" x14ac:dyDescent="0.25">
      <c r="K52" s="62"/>
      <c r="L52" s="62"/>
    </row>
    <row r="53" spans="1:12" s="1" customFormat="1" ht="15" x14ac:dyDescent="0.25">
      <c r="K53" s="62"/>
      <c r="L53" s="62"/>
    </row>
    <row r="54" spans="1:12" s="1" customFormat="1" x14ac:dyDescent="0.25"/>
    <row r="55" spans="1:12" s="1" customFormat="1" x14ac:dyDescent="0.25"/>
    <row r="56" spans="1:12" s="1" customFormat="1" x14ac:dyDescent="0.25"/>
    <row r="57" spans="1:12" s="1" customFormat="1" x14ac:dyDescent="0.25"/>
    <row r="58" spans="1:12" s="1" customFormat="1" x14ac:dyDescent="0.25"/>
    <row r="59" spans="1:12" s="1" customFormat="1" x14ac:dyDescent="0.25"/>
    <row r="60" spans="1:12" s="1" customFormat="1" x14ac:dyDescent="0.25"/>
    <row r="61" spans="1:12" s="1" customFormat="1" x14ac:dyDescent="0.25"/>
    <row r="62" spans="1:12" s="1" customFormat="1" x14ac:dyDescent="0.25"/>
    <row r="63" spans="1:12" s="1" customFormat="1" x14ac:dyDescent="0.25">
      <c r="A63" s="12"/>
    </row>
    <row r="64" spans="1:12" s="1" customFormat="1" x14ac:dyDescent="0.25">
      <c r="A64" s="12"/>
    </row>
    <row r="65" spans="1:1" s="1" customFormat="1" x14ac:dyDescent="0.25">
      <c r="A65" s="12"/>
    </row>
    <row r="66" spans="1:1" s="1" customFormat="1" x14ac:dyDescent="0.25">
      <c r="A66" s="12"/>
    </row>
    <row r="67" spans="1:1" s="1" customFormat="1" x14ac:dyDescent="0.25">
      <c r="A67" s="12"/>
    </row>
    <row r="68" spans="1:1" s="1" customFormat="1" x14ac:dyDescent="0.25">
      <c r="A68" s="12"/>
    </row>
    <row r="69" spans="1:1" s="1" customFormat="1" x14ac:dyDescent="0.25">
      <c r="A69" s="12"/>
    </row>
    <row r="70" spans="1:1" s="1" customFormat="1" x14ac:dyDescent="0.25">
      <c r="A70" s="12"/>
    </row>
    <row r="71" spans="1:1" s="1" customFormat="1" x14ac:dyDescent="0.25">
      <c r="A71" s="12"/>
    </row>
    <row r="72" spans="1:1" s="1" customFormat="1" x14ac:dyDescent="0.25">
      <c r="A72" s="12"/>
    </row>
    <row r="73" spans="1:1" s="1" customFormat="1" x14ac:dyDescent="0.25">
      <c r="A73" s="12"/>
    </row>
    <row r="74" spans="1:1" s="1" customFormat="1" x14ac:dyDescent="0.25">
      <c r="A74" s="12"/>
    </row>
    <row r="75" spans="1:1" s="1" customFormat="1" x14ac:dyDescent="0.25">
      <c r="A75" s="12"/>
    </row>
    <row r="76" spans="1:1" s="1" customFormat="1" x14ac:dyDescent="0.25">
      <c r="A76" s="12"/>
    </row>
    <row r="77" spans="1:1" s="1" customFormat="1" x14ac:dyDescent="0.25">
      <c r="A77" s="12"/>
    </row>
    <row r="78" spans="1:1" s="1" customFormat="1" x14ac:dyDescent="0.25">
      <c r="A78" s="12"/>
    </row>
    <row r="79" spans="1:1" s="1" customFormat="1" x14ac:dyDescent="0.25">
      <c r="A79" s="12"/>
    </row>
    <row r="80" spans="1:1" s="1" customFormat="1" x14ac:dyDescent="0.25">
      <c r="A80" s="12"/>
    </row>
    <row r="81" spans="1:1" s="1" customFormat="1" x14ac:dyDescent="0.25">
      <c r="A81" s="12"/>
    </row>
    <row r="82" spans="1:1" s="1" customFormat="1" x14ac:dyDescent="0.25">
      <c r="A82" s="12"/>
    </row>
    <row r="83" spans="1:1" s="1" customFormat="1" x14ac:dyDescent="0.25">
      <c r="A83" s="12"/>
    </row>
    <row r="84" spans="1:1" s="1" customFormat="1" x14ac:dyDescent="0.25">
      <c r="A84" s="12"/>
    </row>
    <row r="85" spans="1:1" s="1" customFormat="1" x14ac:dyDescent="0.25">
      <c r="A85" s="12"/>
    </row>
  </sheetData>
  <sheetProtection algorithmName="SHA-512" hashValue="/z1yLei3IMM5id+AVyIt0ah9DvvrXRYnWU6WMk+JDtDqdN4a/5Cmg+hr1yRY1M1e61vVoTQo4hxJQswQ4sKYlg==" saltValue="fRRPsMN9Kw1OQuiGJAmdlA==" spinCount="100000" sheet="1" objects="1" scenarios="1" insertRows="0"/>
  <mergeCells count="36">
    <mergeCell ref="L40:L41"/>
    <mergeCell ref="M40:M41"/>
    <mergeCell ref="N40:N41"/>
    <mergeCell ref="O40:O41"/>
    <mergeCell ref="P40:P41"/>
    <mergeCell ref="G40:G41"/>
    <mergeCell ref="H40:H41"/>
    <mergeCell ref="I40:I41"/>
    <mergeCell ref="J40:J41"/>
    <mergeCell ref="K40:K41"/>
    <mergeCell ref="C8:F8"/>
    <mergeCell ref="B15:C15"/>
    <mergeCell ref="B40:C40"/>
    <mergeCell ref="D40:D41"/>
    <mergeCell ref="E40:E41"/>
    <mergeCell ref="F40:F41"/>
    <mergeCell ref="B27:C27"/>
    <mergeCell ref="D27:D28"/>
    <mergeCell ref="E27:E28"/>
    <mergeCell ref="G27:G28"/>
    <mergeCell ref="F27:F28"/>
    <mergeCell ref="Q27:Q28"/>
    <mergeCell ref="L27:L28"/>
    <mergeCell ref="M27:M28"/>
    <mergeCell ref="N27:N28"/>
    <mergeCell ref="O27:O28"/>
    <mergeCell ref="H27:H28"/>
    <mergeCell ref="I27:I28"/>
    <mergeCell ref="J27:J28"/>
    <mergeCell ref="K27:K28"/>
    <mergeCell ref="P27:P28"/>
    <mergeCell ref="B1:O1"/>
    <mergeCell ref="A3:O3"/>
    <mergeCell ref="A5:O5"/>
    <mergeCell ref="B6:O6"/>
    <mergeCell ref="B7:O7"/>
  </mergeCells>
  <pageMargins left="0.43307086614173229" right="0.43307086614173229" top="0.39370078740157483" bottom="0.3937007874015748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Barèmes</vt:lpstr>
      <vt:lpstr>Calcul haies</vt:lpstr>
      <vt:lpstr>Calcul alignement d'arbres</vt:lpstr>
      <vt:lpstr>Calcul bouchons marnais</vt:lpstr>
      <vt:lpstr>Régénération naturelle assistée</vt:lpstr>
      <vt:lpstr>Barèmes!Zone_d_impression</vt:lpstr>
      <vt:lpstr>'Calcul alignement d''arbres'!Zone_d_impression</vt:lpstr>
      <vt:lpstr>'Calcul bouchons marnais'!Zone_d_impression</vt:lpstr>
      <vt:lpstr>'Calcul haies'!Zone_d_impression</vt:lpstr>
      <vt:lpstr>'Régénération naturelle assistée'!Zone_d_impression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aurelie.sampere</dc:creator>
  <cp:lastModifiedBy>aurelie.sampere</cp:lastModifiedBy>
  <cp:lastPrinted>2021-06-16T07:05:18Z</cp:lastPrinted>
  <dcterms:created xsi:type="dcterms:W3CDTF">2021-04-30T16:40:08Z</dcterms:created>
  <dcterms:modified xsi:type="dcterms:W3CDTF">2024-10-22T13:12:15Z</dcterms:modified>
</cp:coreProperties>
</file>