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RAL\07-ECOPHYTO\4_appels_a_projets\2_AAP_GIEE_30 000\2026_GIEE_30 000\"/>
    </mc:Choice>
  </mc:AlternateContent>
  <xr:revisionPtr revIDLastSave="0" documentId="8_{45735D51-2E79-4B7A-8048-84C259F997A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e deroulante" sheetId="9" r:id="rId1"/>
    <sheet name="INSTRUCTION TECHNIQUE" sheetId="5" r:id="rId2"/>
    <sheet name="INSTRUCTION FINANCIERE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5" l="1"/>
  <c r="O39" i="5" l="1"/>
  <c r="N18" i="8"/>
  <c r="R18" i="5"/>
  <c r="Q18" i="5"/>
  <c r="O38" i="8" l="1"/>
  <c r="N38" i="8"/>
  <c r="O16" i="8"/>
  <c r="P17" i="8"/>
  <c r="O17" i="8"/>
  <c r="L17" i="8"/>
  <c r="K15" i="8"/>
  <c r="H43" i="8"/>
  <c r="H44" i="8"/>
  <c r="C36" i="5"/>
  <c r="N16" i="8" l="1"/>
  <c r="L19" i="8"/>
  <c r="K17" i="8"/>
  <c r="D18" i="8"/>
  <c r="K19" i="8"/>
  <c r="N17" i="8"/>
  <c r="Q34" i="8"/>
  <c r="Q33" i="8"/>
  <c r="Q32" i="8"/>
  <c r="Q31" i="8"/>
  <c r="Q30" i="8"/>
  <c r="Q29" i="8"/>
  <c r="Q27" i="8"/>
  <c r="Q26" i="8"/>
  <c r="Q25" i="8"/>
  <c r="Q24" i="8"/>
  <c r="Q23" i="8"/>
  <c r="Q22" i="8"/>
  <c r="Q16" i="8"/>
  <c r="Q17" i="8"/>
  <c r="Q18" i="8"/>
  <c r="Q20" i="8"/>
  <c r="Q15" i="8"/>
  <c r="L34" i="8"/>
  <c r="L33" i="8"/>
  <c r="L32" i="8"/>
  <c r="L31" i="8"/>
  <c r="L30" i="8"/>
  <c r="L29" i="8"/>
  <c r="L27" i="8"/>
  <c r="L26" i="8"/>
  <c r="L25" i="8"/>
  <c r="L24" i="8"/>
  <c r="L23" i="8"/>
  <c r="L22" i="8"/>
  <c r="L16" i="8"/>
  <c r="L18" i="8"/>
  <c r="L20" i="8"/>
  <c r="L15" i="8"/>
  <c r="P34" i="8"/>
  <c r="P33" i="8"/>
  <c r="P32" i="8"/>
  <c r="P31" i="8"/>
  <c r="P30" i="8"/>
  <c r="P29" i="8"/>
  <c r="P27" i="8"/>
  <c r="P26" i="8"/>
  <c r="P25" i="8"/>
  <c r="P24" i="8"/>
  <c r="P23" i="8"/>
  <c r="P22" i="8"/>
  <c r="P20" i="8"/>
  <c r="P19" i="8"/>
  <c r="P18" i="8"/>
  <c r="P16" i="8"/>
  <c r="P15" i="8"/>
  <c r="P35" i="5"/>
  <c r="P34" i="5"/>
  <c r="P33" i="5"/>
  <c r="P32" i="5"/>
  <c r="P31" i="5"/>
  <c r="P30" i="5"/>
  <c r="P28" i="5"/>
  <c r="P27" i="5"/>
  <c r="P26" i="5"/>
  <c r="P25" i="5"/>
  <c r="P24" i="5"/>
  <c r="P23" i="5"/>
  <c r="P17" i="5"/>
  <c r="P18" i="5"/>
  <c r="P19" i="5"/>
  <c r="P20" i="5"/>
  <c r="P21" i="5"/>
  <c r="P16" i="5"/>
  <c r="Q19" i="8" l="1"/>
  <c r="L51" i="8" l="1"/>
  <c r="L50" i="8"/>
  <c r="Q46" i="8"/>
  <c r="P50" i="8"/>
  <c r="N42" i="8"/>
  <c r="O42" i="8" s="1"/>
  <c r="N40" i="8"/>
  <c r="O40" i="8" s="1"/>
  <c r="J35" i="8"/>
  <c r="C35" i="8"/>
  <c r="R34" i="8"/>
  <c r="K34" i="8"/>
  <c r="G34" i="8"/>
  <c r="N34" i="8" s="1"/>
  <c r="O34" i="8" s="1"/>
  <c r="D34" i="8"/>
  <c r="R33" i="8"/>
  <c r="K33" i="8"/>
  <c r="G33" i="8"/>
  <c r="N33" i="8" s="1"/>
  <c r="O33" i="8" s="1"/>
  <c r="D33" i="8"/>
  <c r="R32" i="8"/>
  <c r="K32" i="8"/>
  <c r="G32" i="8"/>
  <c r="N32" i="8" s="1"/>
  <c r="O32" i="8" s="1"/>
  <c r="D32" i="8"/>
  <c r="R31" i="8"/>
  <c r="K31" i="8"/>
  <c r="G31" i="8"/>
  <c r="N31" i="8" s="1"/>
  <c r="O31" i="8" s="1"/>
  <c r="D31" i="8"/>
  <c r="R30" i="8"/>
  <c r="K30" i="8"/>
  <c r="G30" i="8"/>
  <c r="N30" i="8" s="1"/>
  <c r="O30" i="8" s="1"/>
  <c r="D30" i="8"/>
  <c r="R29" i="8"/>
  <c r="K29" i="8"/>
  <c r="G29" i="8"/>
  <c r="N29" i="8" s="1"/>
  <c r="O29" i="8" s="1"/>
  <c r="D29" i="8"/>
  <c r="K27" i="8"/>
  <c r="G27" i="8"/>
  <c r="H27" i="8" s="1"/>
  <c r="D27" i="8"/>
  <c r="K26" i="8"/>
  <c r="G26" i="8"/>
  <c r="N26" i="8" s="1"/>
  <c r="O26" i="8" s="1"/>
  <c r="D26" i="8"/>
  <c r="K25" i="8"/>
  <c r="G25" i="8"/>
  <c r="H25" i="8" s="1"/>
  <c r="D25" i="8"/>
  <c r="K24" i="8"/>
  <c r="G24" i="8"/>
  <c r="N24" i="8" s="1"/>
  <c r="O24" i="8" s="1"/>
  <c r="D24" i="8"/>
  <c r="K23" i="8"/>
  <c r="G23" i="8"/>
  <c r="H23" i="8" s="1"/>
  <c r="D23" i="8"/>
  <c r="K22" i="8"/>
  <c r="G22" i="8"/>
  <c r="N22" i="8" s="1"/>
  <c r="O22" i="8" s="1"/>
  <c r="D22" i="8"/>
  <c r="K20" i="8"/>
  <c r="G20" i="8"/>
  <c r="H20" i="8" s="1"/>
  <c r="D20" i="8"/>
  <c r="G19" i="8"/>
  <c r="N19" i="8" s="1"/>
  <c r="O19" i="8" s="1"/>
  <c r="D19" i="8"/>
  <c r="K18" i="8"/>
  <c r="G18" i="8"/>
  <c r="H18" i="8" s="1"/>
  <c r="H17" i="8"/>
  <c r="G17" i="8"/>
  <c r="D17" i="8"/>
  <c r="K16" i="8"/>
  <c r="G16" i="8"/>
  <c r="H16" i="8" s="1"/>
  <c r="D16" i="8"/>
  <c r="G15" i="8"/>
  <c r="N15" i="8" s="1"/>
  <c r="D15" i="8"/>
  <c r="H33" i="8" l="1"/>
  <c r="H15" i="8"/>
  <c r="H26" i="8"/>
  <c r="H34" i="8"/>
  <c r="H24" i="8"/>
  <c r="D35" i="8"/>
  <c r="N50" i="8" s="1"/>
  <c r="H19" i="8"/>
  <c r="H29" i="8"/>
  <c r="H30" i="8"/>
  <c r="K35" i="8"/>
  <c r="N51" i="8" s="1"/>
  <c r="N43" i="8"/>
  <c r="H22" i="8"/>
  <c r="H31" i="8"/>
  <c r="H32" i="8"/>
  <c r="O15" i="8"/>
  <c r="O18" i="8"/>
  <c r="N23" i="8"/>
  <c r="O23" i="8" s="1"/>
  <c r="N27" i="8"/>
  <c r="O27" i="8" s="1"/>
  <c r="O43" i="8"/>
  <c r="P51" i="8" s="1"/>
  <c r="N20" i="8"/>
  <c r="O20" i="8" s="1"/>
  <c r="N25" i="8"/>
  <c r="O25" i="8" s="1"/>
  <c r="K24" i="5"/>
  <c r="G24" i="5"/>
  <c r="D24" i="5"/>
  <c r="R32" i="5"/>
  <c r="K32" i="5"/>
  <c r="N32" i="5"/>
  <c r="O32" i="5" s="1"/>
  <c r="D32" i="5"/>
  <c r="R31" i="5"/>
  <c r="K31" i="5"/>
  <c r="G31" i="5"/>
  <c r="N31" i="5" s="1"/>
  <c r="O31" i="5" s="1"/>
  <c r="D31" i="5"/>
  <c r="R33" i="5"/>
  <c r="K33" i="5"/>
  <c r="G33" i="5"/>
  <c r="N33" i="5" s="1"/>
  <c r="O33" i="5" s="1"/>
  <c r="D33" i="5"/>
  <c r="K25" i="5"/>
  <c r="G25" i="5"/>
  <c r="N25" i="5" s="1"/>
  <c r="O25" i="5" s="1"/>
  <c r="D25" i="5"/>
  <c r="K26" i="5"/>
  <c r="G26" i="5"/>
  <c r="N26" i="5" s="1"/>
  <c r="O26" i="5" s="1"/>
  <c r="D26" i="5"/>
  <c r="K18" i="5"/>
  <c r="G18" i="5"/>
  <c r="D18" i="5"/>
  <c r="K17" i="5"/>
  <c r="G17" i="5"/>
  <c r="D17" i="5"/>
  <c r="D19" i="5"/>
  <c r="G19" i="5"/>
  <c r="N19" i="5" s="1"/>
  <c r="O19" i="5" s="1"/>
  <c r="K19" i="5"/>
  <c r="D20" i="5"/>
  <c r="G20" i="5"/>
  <c r="N20" i="5" s="1"/>
  <c r="O20" i="5" s="1"/>
  <c r="K20" i="5"/>
  <c r="L25" i="5" l="1"/>
  <c r="Q25" i="5"/>
  <c r="L24" i="5"/>
  <c r="Q24" i="5"/>
  <c r="L18" i="5"/>
  <c r="L20" i="5"/>
  <c r="Q20" i="5"/>
  <c r="Q31" i="5"/>
  <c r="L31" i="5"/>
  <c r="L17" i="5"/>
  <c r="Q17" i="5"/>
  <c r="Q33" i="5"/>
  <c r="L33" i="5"/>
  <c r="Q26" i="5"/>
  <c r="L26" i="5"/>
  <c r="L19" i="5"/>
  <c r="Q19" i="5"/>
  <c r="L32" i="5"/>
  <c r="Q32" i="5"/>
  <c r="H31" i="5"/>
  <c r="M51" i="8"/>
  <c r="M50" i="8"/>
  <c r="H33" i="5"/>
  <c r="Q35" i="8"/>
  <c r="Q44" i="8" s="1"/>
  <c r="H35" i="8"/>
  <c r="O50" i="8" s="1"/>
  <c r="N35" i="8"/>
  <c r="N44" i="8" s="1"/>
  <c r="O35" i="8"/>
  <c r="R20" i="5"/>
  <c r="H20" i="5"/>
  <c r="H19" i="5"/>
  <c r="H24" i="5"/>
  <c r="H18" i="5"/>
  <c r="H17" i="5"/>
  <c r="N24" i="5"/>
  <c r="O24" i="5" s="1"/>
  <c r="R24" i="5" s="1"/>
  <c r="H32" i="5"/>
  <c r="R25" i="5"/>
  <c r="R26" i="5"/>
  <c r="H25" i="5"/>
  <c r="H26" i="5"/>
  <c r="R19" i="5"/>
  <c r="N18" i="5"/>
  <c r="O18" i="5" s="1"/>
  <c r="N17" i="5"/>
  <c r="O17" i="5" s="1"/>
  <c r="D23" i="5"/>
  <c r="D27" i="5"/>
  <c r="D28" i="5"/>
  <c r="Q51" i="8" l="1"/>
  <c r="L53" i="8" s="1"/>
  <c r="O44" i="8"/>
  <c r="O51" i="8"/>
  <c r="R17" i="5"/>
  <c r="P54" i="8" l="1"/>
  <c r="K27" i="5"/>
  <c r="R34" i="5"/>
  <c r="K34" i="5"/>
  <c r="G34" i="5"/>
  <c r="N34" i="5" s="1"/>
  <c r="O34" i="5" s="1"/>
  <c r="D34" i="5"/>
  <c r="G27" i="5"/>
  <c r="L34" i="5" l="1"/>
  <c r="Q34" i="5"/>
  <c r="Q27" i="5"/>
  <c r="L27" i="5"/>
  <c r="H27" i="5"/>
  <c r="H34" i="5"/>
  <c r="N27" i="5"/>
  <c r="O27" i="5" s="1"/>
  <c r="L52" i="5"/>
  <c r="K23" i="5"/>
  <c r="L23" i="5" l="1"/>
  <c r="Q23" i="5"/>
  <c r="R27" i="5"/>
  <c r="R21" i="5"/>
  <c r="K35" i="5"/>
  <c r="K30" i="5"/>
  <c r="K28" i="5"/>
  <c r="K21" i="5"/>
  <c r="G35" i="5"/>
  <c r="N35" i="5" s="1"/>
  <c r="O35" i="5" s="1"/>
  <c r="G30" i="5"/>
  <c r="G36" i="5" s="1"/>
  <c r="H46" i="5" s="1"/>
  <c r="G28" i="5"/>
  <c r="N28" i="5" s="1"/>
  <c r="O28" i="5" s="1"/>
  <c r="G23" i="5"/>
  <c r="N23" i="5" s="1"/>
  <c r="O23" i="5" s="1"/>
  <c r="G21" i="5"/>
  <c r="N21" i="5" s="1"/>
  <c r="O21" i="5" s="1"/>
  <c r="G16" i="5"/>
  <c r="D35" i="5"/>
  <c r="D30" i="5"/>
  <c r="D21" i="5"/>
  <c r="D16" i="5"/>
  <c r="D36" i="5" s="1"/>
  <c r="N52" i="5" s="1"/>
  <c r="L30" i="5" l="1"/>
  <c r="Q30" i="5"/>
  <c r="L35" i="5"/>
  <c r="Q35" i="5"/>
  <c r="Q21" i="5"/>
  <c r="L21" i="5"/>
  <c r="Q28" i="5"/>
  <c r="L28" i="5"/>
  <c r="N30" i="5"/>
  <c r="O30" i="5" s="1"/>
  <c r="H16" i="5"/>
  <c r="H28" i="5"/>
  <c r="H30" i="5"/>
  <c r="H36" i="5" s="1"/>
  <c r="H45" i="5" s="1"/>
  <c r="H21" i="5"/>
  <c r="H35" i="5"/>
  <c r="H23" i="5"/>
  <c r="O52" i="5" l="1"/>
  <c r="M52" i="5"/>
  <c r="N39" i="5" l="1"/>
  <c r="R39" i="5" l="1"/>
  <c r="R35" i="5" l="1"/>
  <c r="R30" i="5"/>
  <c r="R28" i="5"/>
  <c r="R23" i="5" l="1"/>
  <c r="N43" i="5"/>
  <c r="O43" i="5" s="1"/>
  <c r="R43" i="5" s="1"/>
  <c r="N41" i="5"/>
  <c r="P52" i="5"/>
  <c r="O41" i="5" l="1"/>
  <c r="R41" i="5" s="1"/>
  <c r="R44" i="5" s="1"/>
  <c r="N44" i="5"/>
  <c r="O44" i="5" l="1"/>
  <c r="P53" i="5" s="1"/>
  <c r="L53" i="5" l="1"/>
  <c r="K16" i="5" l="1"/>
  <c r="J36" i="5"/>
  <c r="Q16" i="5" l="1"/>
  <c r="L16" i="5"/>
  <c r="N16" i="5"/>
  <c r="O16" i="5" s="1"/>
  <c r="R16" i="5" l="1"/>
  <c r="R36" i="5" s="1"/>
  <c r="R46" i="5" s="1"/>
  <c r="K36" i="5" l="1"/>
  <c r="N53" i="5" s="1"/>
  <c r="Q36" i="5"/>
  <c r="Q53" i="5" l="1"/>
  <c r="Q46" i="5"/>
  <c r="M53" i="5"/>
  <c r="O36" i="5"/>
  <c r="O46" i="5" s="1"/>
  <c r="N36" i="5"/>
  <c r="N46" i="5" s="1"/>
  <c r="O55" i="5" l="1"/>
  <c r="M56" i="5" s="1"/>
  <c r="M55" i="5"/>
  <c r="O56" i="5" s="1"/>
  <c r="Q55" i="5"/>
  <c r="O57" i="5"/>
  <c r="Q57" i="5"/>
  <c r="O53" i="5"/>
  <c r="N53" i="8" l="1"/>
  <c r="N54" i="8"/>
  <c r="P53" i="8" s="1"/>
  <c r="R53" i="8" s="1"/>
  <c r="R54" i="8" s="1"/>
  <c r="Q5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PANIZZOLI ANNA</author>
  </authors>
  <commentList>
    <comment ref="A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NB : l'animation sobriété en eau en agriculture est aidée dans le cadre des démarches territoriales (animation PTGE, animation SAGE avec gestion quantitative, animation protection des captages/agricole)</t>
        </r>
      </text>
    </comment>
    <comment ref="C19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NB : il est également possible de passer de l’animation foncière sur la 2310 (si rattachée à une ou plusieurs AAC) et la 1810 (si sectorielle) </t>
        </r>
      </text>
    </comment>
  </commentList>
</comments>
</file>

<file path=xl/sharedStrings.xml><?xml version="1.0" encoding="utf-8"?>
<sst xmlns="http://schemas.openxmlformats.org/spreadsheetml/2006/main" count="166" uniqueCount="128">
  <si>
    <t>ANIMATION 12eP</t>
  </si>
  <si>
    <t xml:space="preserve">TYPE </t>
  </si>
  <si>
    <t>TAUX</t>
  </si>
  <si>
    <t>LP</t>
  </si>
  <si>
    <t>OG/F/930/01 màj octobre 2024</t>
  </si>
  <si>
    <t>Animation assistance technique départementale et missions boues</t>
  </si>
  <si>
    <t>0.5</t>
  </si>
  <si>
    <t>Animation pluviale, désimpermeabilisation</t>
  </si>
  <si>
    <t>Animation réduction des pressions des acteurs éco. (actions collectives non agricoles)</t>
  </si>
  <si>
    <t xml:space="preserve">Animation agricole </t>
  </si>
  <si>
    <t xml:space="preserve">Animation protection de la ressource (captage) </t>
  </si>
  <si>
    <t>Animation instances de dialogue (gestion quantitative)</t>
  </si>
  <si>
    <t>Animation PTGE</t>
  </si>
  <si>
    <t>Animation sobrieté, économies d'eau hors agriculture (collectivités, acteurs éco.)</t>
  </si>
  <si>
    <t>2131, 2132</t>
  </si>
  <si>
    <t>Animation MA et multithématiques</t>
  </si>
  <si>
    <t>Animation hydromorphologie</t>
  </si>
  <si>
    <t>Animation MH et littoraux</t>
  </si>
  <si>
    <t>Animation biodiversité et trames écologiques</t>
  </si>
  <si>
    <t xml:space="preserve">Animation SLGRI </t>
  </si>
  <si>
    <t>Animation prévention inondation/SfN (contrat/SAGE)</t>
  </si>
  <si>
    <t>2910/2911</t>
  </si>
  <si>
    <t xml:space="preserve">Animation SfN projets territoriaux d'adaptation au cc en bande côtière  </t>
  </si>
  <si>
    <t xml:space="preserve">Animation ruissellement-érosion </t>
  </si>
  <si>
    <t>Animation foncière</t>
  </si>
  <si>
    <t xml:space="preserve">Animation de SAGE </t>
  </si>
  <si>
    <t>Animation de SAGE avec question quantitative</t>
  </si>
  <si>
    <t>Animation de contrat de territoire</t>
  </si>
  <si>
    <r>
      <t>Animation "</t>
    </r>
    <r>
      <rPr>
        <b/>
        <sz val="11"/>
        <color rgb="FFFF0000"/>
        <rFont val="Segoe UI"/>
        <family val="2"/>
      </rPr>
      <t>(à préciser)</t>
    </r>
    <r>
      <rPr>
        <b/>
        <sz val="11"/>
        <color theme="1"/>
        <rFont val="Segoe UI"/>
        <family val="2"/>
      </rPr>
      <t>",  20</t>
    </r>
    <r>
      <rPr>
        <b/>
        <sz val="11"/>
        <color rgb="FFFF0000"/>
        <rFont val="Segoe UI"/>
        <family val="2"/>
      </rPr>
      <t>XX</t>
    </r>
    <r>
      <rPr>
        <b/>
        <sz val="11"/>
        <color theme="1"/>
        <rFont val="Segoe UI"/>
        <family val="2"/>
      </rPr>
      <t>-20</t>
    </r>
    <r>
      <rPr>
        <b/>
        <sz val="11"/>
        <color rgb="FFFF0000"/>
        <rFont val="Segoe UI"/>
        <family val="2"/>
      </rPr>
      <t xml:space="preserve">XX
</t>
    </r>
    <r>
      <rPr>
        <b/>
        <sz val="11"/>
        <rFont val="Segoe UI"/>
        <family val="2"/>
      </rPr>
      <t>Convention d'aide n° :</t>
    </r>
    <r>
      <rPr>
        <b/>
        <sz val="11"/>
        <color rgb="FFFF0000"/>
        <rFont val="Segoe UI"/>
        <family val="2"/>
      </rPr>
      <t xml:space="preserve"> (à compléter)</t>
    </r>
    <r>
      <rPr>
        <b/>
        <sz val="11"/>
        <color theme="1"/>
        <rFont val="Segoe UI"/>
        <family val="2"/>
      </rPr>
      <t xml:space="preserve">
</t>
    </r>
  </si>
  <si>
    <t>OG/F/930/01</t>
  </si>
  <si>
    <r>
      <t xml:space="preserve">Attributaire: </t>
    </r>
    <r>
      <rPr>
        <sz val="11"/>
        <color rgb="FFFF0000"/>
        <rFont val="Calibri"/>
        <family val="2"/>
        <scheme val="minor"/>
      </rPr>
      <t>(à compléter)</t>
    </r>
  </si>
  <si>
    <r>
      <t xml:space="preserve">intitulé de l'opération : </t>
    </r>
    <r>
      <rPr>
        <sz val="11"/>
        <color rgb="FFFF0000"/>
        <rFont val="Calibri"/>
        <family val="2"/>
        <scheme val="minor"/>
      </rPr>
      <t>(à compléter)</t>
    </r>
  </si>
  <si>
    <t>DEMANDE D'AIDE</t>
  </si>
  <si>
    <t>MONTANT RETENU PAR L'INSTRUCTEUR TECHNIQUE</t>
  </si>
  <si>
    <t>Champs à renseigner à partir de la demande d'aide du MO</t>
  </si>
  <si>
    <t>Champs à renseigner manuellement par le COP</t>
  </si>
  <si>
    <t>ANIMATION</t>
  </si>
  <si>
    <t>PARTIE MO - DEMANDE D'AIDE</t>
  </si>
  <si>
    <t>PARTIE AGENCE - INSTRUCTION TECHNIQUE</t>
  </si>
  <si>
    <t xml:space="preserve">A.Poste </t>
  </si>
  <si>
    <t>B.N° poste par rapport aux missions de l'opération
&amp; Qualification 
&amp;  Initiales ou matricule de l'agent concerné 
[Ex. p1.ing.FL]</t>
  </si>
  <si>
    <t>C.Nombre de jours nécessaires à la mission sur la base  de 1 ETP/an = 220 j travaillés</t>
  </si>
  <si>
    <t xml:space="preserve">D.Quotité en ETP affectée à la mission* = 
nbre de jours nécessaires à la mission / 220 </t>
  </si>
  <si>
    <t>E.Total cumul salaire chargé
(d'après fiches de salaires)</t>
  </si>
  <si>
    <r>
      <t xml:space="preserve">F.Total cumul heures rémunérées
</t>
    </r>
    <r>
      <rPr>
        <b/>
        <sz val="8"/>
        <rFont val="Calibri"/>
        <family val="2"/>
      </rPr>
      <t xml:space="preserve">(d'après fiches de salaires) </t>
    </r>
  </si>
  <si>
    <t>G.Quotité du poste sur l'année en ETP
 (1 ETP=1820,04h rémunérées = 220j travaillés ; 0,8 ETP=1456.03h)</t>
  </si>
  <si>
    <t>H.Montant salaires et charges consacré à la mission
&amp;
montant des prestations et stages</t>
  </si>
  <si>
    <t>J. Nombre de jours maximum retenus à l'instruction sur la base  de 1 ETP/an 35h hebdo = 220 j travaillés</t>
  </si>
  <si>
    <t xml:space="preserve">K. Quotité en ETP = nbre de jours retenus / 220 </t>
  </si>
  <si>
    <r>
      <t>L.Prix de référence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- salaire chargé annuel de 50 k€/an</t>
    </r>
  </si>
  <si>
    <r>
      <t xml:space="preserve">M.Plafonnement annuel retenu pour le salaire chargé </t>
    </r>
    <r>
      <rPr>
        <b/>
        <sz val="10"/>
        <rFont val="Calibri"/>
        <family val="2"/>
      </rPr>
      <t>- entre 50k€/an et 80 k€/an</t>
    </r>
  </si>
  <si>
    <t>N. MONTANT  ELIGIBLE
=&gt; Salaires et charges consacré à la mission</t>
  </si>
  <si>
    <t>O. MONTANT RETENU 
(avant éventuel plafonnement global)
=&gt; Salaires et charges</t>
  </si>
  <si>
    <t>P. Taux d'aide maxi par poste</t>
  </si>
  <si>
    <r>
      <t>Q.Assiette forfait de fonctionnement au prorata de la quotité affectée à l'animation</t>
    </r>
    <r>
      <rPr>
        <b/>
        <sz val="10"/>
        <rFont val="Calibri"/>
        <family val="2"/>
      </rPr>
      <t xml:space="preserve"> (forfait = 10 k€/an/ETP)</t>
    </r>
  </si>
  <si>
    <t>R.Montant potentiel de l'aide</t>
  </si>
  <si>
    <t>B. N° poste &amp; Qualification-agents concernés</t>
  </si>
  <si>
    <t xml:space="preserve">C.Jours nécessaires à la mission </t>
  </si>
  <si>
    <t>D.Quotité en ETP affectée à la mission*</t>
  </si>
  <si>
    <t>H.Montant salaires, charges &amp; prestations, stages</t>
  </si>
  <si>
    <t>J. Jours max retenus à</t>
  </si>
  <si>
    <t>K. Quotité en ETP</t>
  </si>
  <si>
    <r>
      <t>L.Prix de référence</t>
    </r>
    <r>
      <rPr>
        <b/>
        <sz val="10"/>
        <color rgb="FFFF0000"/>
        <rFont val="Calibri"/>
        <family val="2"/>
        <scheme val="minor"/>
      </rPr>
      <t/>
    </r>
  </si>
  <si>
    <t>M.Plafonnement annuel retenu p</t>
  </si>
  <si>
    <t xml:space="preserve">N.Montant salaires, charges &amp; prestations, stages
</t>
  </si>
  <si>
    <r>
      <t xml:space="preserve">O.Montant de salaires, charges &amp;  prestations, stages
</t>
    </r>
    <r>
      <rPr>
        <b/>
        <sz val="8"/>
        <rFont val="Calibri"/>
        <family val="2"/>
      </rPr>
      <t>(avant éventuel plafonnement global)</t>
    </r>
  </si>
  <si>
    <t>Q.Assiette forfait de fonctionnement</t>
  </si>
  <si>
    <t>Année n</t>
  </si>
  <si>
    <t>Année n+1</t>
  </si>
  <si>
    <t>Année n+2</t>
  </si>
  <si>
    <t>SOUS TOTAL 1</t>
  </si>
  <si>
    <t>N. Mt éligible
=&gt; Prestations et stages</t>
  </si>
  <si>
    <t>O. Mt retenu
=&gt; Prestations et stages</t>
  </si>
  <si>
    <t>P. Taux d'aide</t>
  </si>
  <si>
    <t>prestations &amp; stages</t>
  </si>
  <si>
    <t>SOUS TOTAL 2</t>
  </si>
  <si>
    <t xml:space="preserve">Montant cofinancements affectés aux actions retenues  (sert à calculer l'aide maxi) : </t>
  </si>
  <si>
    <t>RECAPITULATIF INSTRUCTION TECHNIQUE</t>
  </si>
  <si>
    <t>Durée (ans) animation</t>
  </si>
  <si>
    <t>Nb ETP 
moyen par an</t>
  </si>
  <si>
    <t xml:space="preserve"> Forfait de fonctionnement</t>
  </si>
  <si>
    <t>Salaires chargés</t>
  </si>
  <si>
    <t>Prestations d'expertise</t>
  </si>
  <si>
    <t>Assiette forfait fonctionnement</t>
  </si>
  <si>
    <t>DEMANDE</t>
  </si>
  <si>
    <t>INSTRUCTION</t>
  </si>
  <si>
    <t>Taux global théorique :</t>
  </si>
  <si>
    <t xml:space="preserve">ASSIETTE RETENUE : </t>
  </si>
  <si>
    <t>Mt PROJET : 
(assiette forfait fonct. Incluse)</t>
  </si>
  <si>
    <t>Taux maxi 
d'après cofinancements :</t>
  </si>
  <si>
    <t>TAUX RETENU  :</t>
  </si>
  <si>
    <t xml:space="preserve">   Aide AESN :  </t>
  </si>
  <si>
    <t>Mt de référence  :</t>
  </si>
  <si>
    <t xml:space="preserve">Mt plafond :  </t>
  </si>
  <si>
    <t>DEMANDE D'ACOMPTE OU DE SOLDE</t>
  </si>
  <si>
    <t>MONTANT RETENU AU SOLDE DE L'AIDE PAR L'INSTRUCTEUR FINANCIER</t>
  </si>
  <si>
    <t>Champs à renseigner à partir de la demande d'acompte ou de solde du MO</t>
  </si>
  <si>
    <t>Champs à renseigner manuellement par l'instructeur financier</t>
  </si>
  <si>
    <t>ATTENTION : pour dupliquer les lignes, utiliser la commande "Insérer les cellules copiées" afin de copier les formules de calcul</t>
  </si>
  <si>
    <t>PARTIE MO - DEMANDE ACOMPTES / SOLDE</t>
  </si>
  <si>
    <t>PARTIE AGENCE - INSTRUCTION FINANCIERE</t>
  </si>
  <si>
    <t>B. N° poste par rapport aux missions de l'opération
&amp; Qualification 
&amp;  Initiales ou matricule de l'agent concerné 
[Ex. p1.ing.FL]</t>
  </si>
  <si>
    <t>C.nombre de jours réalisés pour la mission sur la base  de 1 ETP/an = 220 j travaillés</t>
  </si>
  <si>
    <t xml:space="preserve">D.quotité en ETP affectée à la mission* = 
nbre de jours nécessaires à la mission / 220 </t>
  </si>
  <si>
    <t>E.total cumul salaire chargé
(d'après fiches de salaires)</t>
  </si>
  <si>
    <r>
      <t xml:space="preserve">F.total cumul heures rémunérées
</t>
    </r>
    <r>
      <rPr>
        <b/>
        <sz val="8"/>
        <rFont val="Calibri"/>
        <family val="2"/>
      </rPr>
      <t xml:space="preserve">(d'après fiches de salaires) </t>
    </r>
  </si>
  <si>
    <t>G.quotité du poste sur l'année en ETP
 (1 ETP=1820,04h rémunérées = 220j travaillés ; 0,8 ETP=1456.03h)</t>
  </si>
  <si>
    <t>H.montant salaires et charges consacré à la mission
&amp;
montant des prestations et stages</t>
  </si>
  <si>
    <t>J.nombre de jours maximum retenus pour le solde sur la base  de 1 ETP/an 35h hebdo = 220 j travaillés</t>
  </si>
  <si>
    <t xml:space="preserve">K.quotité en ETP = nbre de jours retenus / 220 </t>
  </si>
  <si>
    <t>L.Prix de référence - salaire chargé annuel de 50 k€/an</t>
  </si>
  <si>
    <r>
      <t xml:space="preserve">M.plafonnement annuel retenu pour le salaire chargé </t>
    </r>
    <r>
      <rPr>
        <b/>
        <sz val="10"/>
        <rFont val="Calibri"/>
        <family val="2"/>
      </rPr>
      <t>- maxi 80 k€/an</t>
    </r>
  </si>
  <si>
    <t>P.Taux d'aide maxi par poste</t>
  </si>
  <si>
    <t xml:space="preserve">SOUS TOTAL </t>
  </si>
  <si>
    <t xml:space="preserve">TOTAL </t>
  </si>
  <si>
    <t xml:space="preserve">POUR LE SOLDE UNIQUEMENT =&gt; Montant total de cofinancement : </t>
  </si>
  <si>
    <t xml:space="preserve">POUR LE SOLDE UNIQUEMENT =&gt; Montant cofinancements affectés aux actions retenues : </t>
  </si>
  <si>
    <t>RECAPITULATIF INSTRUCTION FINANCIERE</t>
  </si>
  <si>
    <t>SOLDE</t>
  </si>
  <si>
    <t>Mt justifié : 
(assiette forfait fonct. Incluse)</t>
  </si>
  <si>
    <t>Assiette maxi de l'aide attribuée :</t>
  </si>
  <si>
    <t xml:space="preserve">Assiette maxi d'après cofinancement : </t>
  </si>
  <si>
    <t>ASSIETTE DU PAIEMENT :</t>
  </si>
  <si>
    <t>TAUX CONVENTION :</t>
  </si>
  <si>
    <t xml:space="preserve">Mt retenu : </t>
  </si>
  <si>
    <t xml:space="preserve">Mt SOLDE : </t>
  </si>
  <si>
    <t>Forfait aide au fonctionnement</t>
  </si>
  <si>
    <t>TOTAL (ST1+ST2)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</si>
</sst>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6" formatCode="#,##0\ &quot;€&quot;;[Red]\-#,##0\ &quot;€&quot;"/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\ &quot;€&quot;"/>
    <numFmt numFmtId="167" formatCode="0.000"/>
  </numFmts>
  <fonts count="4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b/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name val="Segoe U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theme="0" tint="-0.14999847407452621"/>
        <bgColor indexed="64"/>
      </patternFill>
    </fill>
    <fill>
      <patternFill patternType="lightDown">
        <bgColor theme="0" tint="-0.14996795556505021"/>
      </patternFill>
    </fill>
    <fill>
      <patternFill patternType="solid">
        <fgColor rgb="FFF9B1F0"/>
        <bgColor indexed="64"/>
      </patternFill>
    </fill>
    <fill>
      <patternFill patternType="solid">
        <fgColor rgb="FF86F69B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0" fillId="4" borderId="1" xfId="0" applyFill="1" applyBorder="1"/>
    <xf numFmtId="0" fontId="11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14" fillId="0" borderId="1" xfId="0" applyFont="1" applyBorder="1" applyAlignment="1">
      <alignment horizontal="right"/>
    </xf>
    <xf numFmtId="0" fontId="11" fillId="4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7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7" fillId="0" borderId="0" xfId="0" quotePrefix="1" applyFont="1"/>
    <xf numFmtId="10" fontId="7" fillId="0" borderId="0" xfId="0" applyNumberFormat="1" applyFont="1"/>
    <xf numFmtId="0" fontId="9" fillId="0" borderId="0" xfId="0" applyFont="1" applyAlignment="1">
      <alignment vertical="center"/>
    </xf>
    <xf numFmtId="0" fontId="22" fillId="0" borderId="0" xfId="0" applyFont="1"/>
    <xf numFmtId="0" fontId="7" fillId="5" borderId="0" xfId="0" applyFont="1" applyFill="1"/>
    <xf numFmtId="0" fontId="24" fillId="0" borderId="0" xfId="0" applyFont="1"/>
    <xf numFmtId="0" fontId="7" fillId="0" borderId="0" xfId="0" applyFont="1" applyAlignment="1">
      <alignment horizontal="left"/>
    </xf>
    <xf numFmtId="164" fontId="0" fillId="0" borderId="0" xfId="0" applyNumberFormat="1"/>
    <xf numFmtId="6" fontId="0" fillId="0" borderId="0" xfId="0" applyNumberFormat="1"/>
    <xf numFmtId="165" fontId="22" fillId="0" borderId="0" xfId="0" applyNumberFormat="1" applyFont="1"/>
    <xf numFmtId="10" fontId="0" fillId="0" borderId="0" xfId="0" applyNumberFormat="1"/>
    <xf numFmtId="166" fontId="0" fillId="0" borderId="0" xfId="0" applyNumberFormat="1"/>
    <xf numFmtId="0" fontId="25" fillId="0" borderId="13" xfId="0" applyFont="1" applyBorder="1" applyAlignment="1">
      <alignment horizontal="center" vertical="center" wrapText="1"/>
    </xf>
    <xf numFmtId="0" fontId="0" fillId="0" borderId="13" xfId="0" applyBorder="1"/>
    <xf numFmtId="165" fontId="0" fillId="0" borderId="13" xfId="0" applyNumberFormat="1" applyBorder="1" applyAlignment="1">
      <alignment horizontal="center"/>
    </xf>
    <xf numFmtId="0" fontId="26" fillId="0" borderId="0" xfId="0" applyFont="1"/>
    <xf numFmtId="166" fontId="10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5" fontId="4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5" fontId="21" fillId="0" borderId="0" xfId="0" applyNumberFormat="1" applyFont="1" applyAlignment="1">
      <alignment vertical="center"/>
    </xf>
    <xf numFmtId="5" fontId="2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165" fontId="0" fillId="4" borderId="1" xfId="0" applyNumberFormat="1" applyFill="1" applyBorder="1"/>
    <xf numFmtId="165" fontId="0" fillId="0" borderId="1" xfId="0" applyNumberFormat="1" applyBorder="1" applyAlignment="1">
      <alignment horizontal="center"/>
    </xf>
    <xf numFmtId="165" fontId="0" fillId="3" borderId="1" xfId="0" applyNumberFormat="1" applyFill="1" applyBorder="1"/>
    <xf numFmtId="165" fontId="11" fillId="0" borderId="1" xfId="0" applyNumberFormat="1" applyFont="1" applyBorder="1"/>
    <xf numFmtId="165" fontId="11" fillId="0" borderId="1" xfId="0" applyNumberFormat="1" applyFont="1" applyBorder="1" applyAlignment="1">
      <alignment horizontal="center"/>
    </xf>
    <xf numFmtId="165" fontId="11" fillId="4" borderId="1" xfId="0" applyNumberFormat="1" applyFont="1" applyFill="1" applyBorder="1"/>
    <xf numFmtId="165" fontId="11" fillId="3" borderId="1" xfId="0" applyNumberFormat="1" applyFont="1" applyFill="1" applyBorder="1"/>
    <xf numFmtId="0" fontId="7" fillId="5" borderId="0" xfId="0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166" fontId="7" fillId="5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0" fontId="34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11" fillId="2" borderId="0" xfId="0" applyFont="1" applyFill="1"/>
    <xf numFmtId="5" fontId="33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0" fontId="17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166" fontId="11" fillId="6" borderId="9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2" fontId="11" fillId="5" borderId="11" xfId="0" applyNumberFormat="1" applyFont="1" applyFill="1" applyBorder="1" applyAlignment="1">
      <alignment horizontal="center" vertical="center"/>
    </xf>
    <xf numFmtId="166" fontId="11" fillId="5" borderId="11" xfId="0" applyNumberFormat="1" applyFont="1" applyFill="1" applyBorder="1" applyAlignment="1">
      <alignment horizontal="center" vertical="center"/>
    </xf>
    <xf numFmtId="166" fontId="11" fillId="5" borderId="12" xfId="0" applyNumberFormat="1" applyFont="1" applyFill="1" applyBorder="1" applyAlignment="1">
      <alignment horizontal="center" vertical="center"/>
    </xf>
    <xf numFmtId="0" fontId="11" fillId="5" borderId="0" xfId="0" applyFont="1" applyFill="1"/>
    <xf numFmtId="0" fontId="17" fillId="5" borderId="5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7" borderId="1" xfId="0" applyFont="1" applyFill="1" applyBorder="1" applyAlignment="1">
      <alignment horizontal="left" indent="1"/>
    </xf>
    <xf numFmtId="0" fontId="0" fillId="7" borderId="1" xfId="0" applyFill="1" applyBorder="1"/>
    <xf numFmtId="2" fontId="11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65" fontId="0" fillId="7" borderId="1" xfId="1" applyNumberFormat="1" applyFon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/>
    <xf numFmtId="5" fontId="29" fillId="7" borderId="0" xfId="0" applyNumberFormat="1" applyFont="1" applyFill="1" applyAlignment="1">
      <alignment vertical="center"/>
    </xf>
    <xf numFmtId="2" fontId="0" fillId="8" borderId="1" xfId="0" applyNumberForma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/>
    </xf>
    <xf numFmtId="9" fontId="11" fillId="8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/>
    <xf numFmtId="5" fontId="27" fillId="8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right"/>
    </xf>
    <xf numFmtId="2" fontId="14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right"/>
    </xf>
    <xf numFmtId="9" fontId="11" fillId="0" borderId="1" xfId="0" applyNumberFormat="1" applyFont="1" applyBorder="1" applyAlignment="1">
      <alignment horizontal="center"/>
    </xf>
    <xf numFmtId="0" fontId="11" fillId="10" borderId="1" xfId="0" applyFont="1" applyFill="1" applyBorder="1"/>
    <xf numFmtId="166" fontId="11" fillId="1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/>
    <xf numFmtId="166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29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5" fontId="4" fillId="9" borderId="0" xfId="0" applyNumberFormat="1" applyFont="1" applyFill="1" applyAlignment="1">
      <alignment vertical="center"/>
    </xf>
    <xf numFmtId="0" fontId="0" fillId="8" borderId="0" xfId="0" applyFill="1"/>
    <xf numFmtId="0" fontId="8" fillId="8" borderId="0" xfId="0" applyFont="1" applyFill="1"/>
    <xf numFmtId="0" fontId="16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33" fillId="9" borderId="0" xfId="0" applyFont="1" applyFill="1" applyAlignment="1">
      <alignment vertical="center"/>
    </xf>
    <xf numFmtId="0" fontId="33" fillId="9" borderId="0" xfId="0" applyFont="1" applyFill="1" applyAlignment="1">
      <alignment horizontal="center" vertical="center"/>
    </xf>
    <xf numFmtId="166" fontId="11" fillId="10" borderId="9" xfId="0" applyNumberFormat="1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164" fontId="11" fillId="7" borderId="1" xfId="1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/>
    <xf numFmtId="0" fontId="1" fillId="0" borderId="0" xfId="0" applyFont="1"/>
    <xf numFmtId="0" fontId="18" fillId="0" borderId="0" xfId="0" applyFont="1" applyAlignment="1">
      <alignment horizontal="center" vertical="center" wrapText="1"/>
    </xf>
    <xf numFmtId="0" fontId="14" fillId="0" borderId="0" xfId="0" applyFont="1"/>
    <xf numFmtId="165" fontId="7" fillId="0" borderId="0" xfId="0" applyNumberFormat="1" applyFont="1" applyAlignment="1">
      <alignment horizontal="center"/>
    </xf>
    <xf numFmtId="2" fontId="11" fillId="0" borderId="0" xfId="0" applyNumberFormat="1" applyFont="1"/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165" fontId="7" fillId="0" borderId="0" xfId="0" applyNumberFormat="1" applyFont="1"/>
    <xf numFmtId="165" fontId="9" fillId="0" borderId="0" xfId="0" applyNumberFormat="1" applyFont="1"/>
    <xf numFmtId="165" fontId="13" fillId="0" borderId="0" xfId="0" applyNumberFormat="1" applyFont="1"/>
    <xf numFmtId="165" fontId="32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65" fontId="30" fillId="0" borderId="1" xfId="1" applyNumberFormat="1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/>
    </xf>
    <xf numFmtId="165" fontId="14" fillId="10" borderId="1" xfId="0" applyNumberFormat="1" applyFont="1" applyFill="1" applyBorder="1" applyAlignment="1">
      <alignment horizontal="right"/>
    </xf>
    <xf numFmtId="164" fontId="30" fillId="10" borderId="1" xfId="1" applyFont="1" applyFill="1" applyBorder="1" applyAlignment="1">
      <alignment horizontal="right" vertical="center"/>
    </xf>
    <xf numFmtId="165" fontId="30" fillId="10" borderId="1" xfId="1" applyNumberFormat="1" applyFont="1" applyFill="1" applyBorder="1" applyAlignment="1">
      <alignment horizontal="right" vertical="center"/>
    </xf>
    <xf numFmtId="165" fontId="14" fillId="0" borderId="1" xfId="0" applyNumberFormat="1" applyFont="1" applyBorder="1" applyAlignment="1">
      <alignment horizontal="center"/>
    </xf>
    <xf numFmtId="2" fontId="35" fillId="8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11" fillId="0" borderId="1" xfId="0" applyFont="1" applyBorder="1"/>
    <xf numFmtId="0" fontId="30" fillId="0" borderId="1" xfId="0" applyFont="1" applyBorder="1" applyAlignment="1">
      <alignment horizontal="right" vertical="center"/>
    </xf>
    <xf numFmtId="165" fontId="30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165" fontId="14" fillId="8" borderId="1" xfId="0" applyNumberFormat="1" applyFont="1" applyFill="1" applyBorder="1" applyAlignment="1">
      <alignment horizontal="center"/>
    </xf>
    <xf numFmtId="165" fontId="0" fillId="8" borderId="1" xfId="0" applyNumberFormat="1" applyFill="1" applyBorder="1"/>
    <xf numFmtId="166" fontId="35" fillId="5" borderId="3" xfId="0" applyNumberFormat="1" applyFont="1" applyFill="1" applyBorder="1" applyAlignment="1">
      <alignment horizontal="center" vertical="center" wrapText="1"/>
    </xf>
    <xf numFmtId="165" fontId="22" fillId="5" borderId="3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166" fontId="17" fillId="8" borderId="1" xfId="0" applyNumberFormat="1" applyFont="1" applyFill="1" applyBorder="1" applyAlignment="1">
      <alignment horizontal="center" vertical="center" wrapText="1"/>
    </xf>
    <xf numFmtId="10" fontId="17" fillId="8" borderId="1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10" fontId="36" fillId="5" borderId="3" xfId="0" applyNumberFormat="1" applyFont="1" applyFill="1" applyBorder="1" applyAlignment="1">
      <alignment horizontal="center" vertical="center"/>
    </xf>
    <xf numFmtId="10" fontId="35" fillId="5" borderId="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7" fontId="0" fillId="0" borderId="1" xfId="0" applyNumberFormat="1" applyBorder="1" applyAlignment="1">
      <alignment horizontal="center"/>
    </xf>
    <xf numFmtId="167" fontId="14" fillId="0" borderId="1" xfId="0" applyNumberFormat="1" applyFont="1" applyBorder="1" applyAlignment="1">
      <alignment horizontal="right"/>
    </xf>
    <xf numFmtId="167" fontId="0" fillId="0" borderId="1" xfId="1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167" fontId="14" fillId="5" borderId="3" xfId="0" applyNumberFormat="1" applyFont="1" applyFill="1" applyBorder="1" applyAlignment="1">
      <alignment horizontal="right"/>
    </xf>
    <xf numFmtId="2" fontId="14" fillId="5" borderId="2" xfId="0" applyNumberFormat="1" applyFont="1" applyFill="1" applyBorder="1"/>
    <xf numFmtId="2" fontId="14" fillId="5" borderId="3" xfId="0" applyNumberFormat="1" applyFont="1" applyFill="1" applyBorder="1"/>
    <xf numFmtId="2" fontId="14" fillId="5" borderId="4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14" fillId="5" borderId="4" xfId="0" applyNumberFormat="1" applyFont="1" applyFill="1" applyBorder="1" applyAlignment="1">
      <alignment horizontal="right"/>
    </xf>
    <xf numFmtId="164" fontId="14" fillId="5" borderId="2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2" fontId="12" fillId="5" borderId="1" xfId="0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left" vertical="center"/>
    </xf>
    <xf numFmtId="166" fontId="17" fillId="8" borderId="6" xfId="0" applyNumberFormat="1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 wrapText="1"/>
    </xf>
    <xf numFmtId="166" fontId="17" fillId="8" borderId="7" xfId="0" applyNumberFormat="1" applyFont="1" applyFill="1" applyBorder="1" applyAlignment="1">
      <alignment horizontal="center" vertical="center"/>
    </xf>
    <xf numFmtId="10" fontId="17" fillId="8" borderId="8" xfId="0" applyNumberFormat="1" applyFont="1" applyFill="1" applyBorder="1" applyAlignment="1">
      <alignment horizontal="center" vertical="center"/>
    </xf>
    <xf numFmtId="10" fontId="17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 wrapText="1"/>
    </xf>
    <xf numFmtId="166" fontId="17" fillId="8" borderId="9" xfId="0" applyNumberFormat="1" applyFont="1" applyFill="1" applyBorder="1" applyAlignment="1">
      <alignment horizontal="center" vertical="center"/>
    </xf>
    <xf numFmtId="10" fontId="11" fillId="8" borderId="10" xfId="0" applyNumberFormat="1" applyFont="1" applyFill="1" applyBorder="1" applyAlignment="1">
      <alignment horizontal="center" vertical="center"/>
    </xf>
    <xf numFmtId="166" fontId="11" fillId="8" borderId="11" xfId="0" applyNumberFormat="1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left" vertical="center" wrapText="1"/>
    </xf>
    <xf numFmtId="166" fontId="11" fillId="8" borderId="12" xfId="0" applyNumberFormat="1" applyFont="1" applyFill="1" applyBorder="1" applyAlignment="1">
      <alignment horizontal="center" vertical="center"/>
    </xf>
    <xf numFmtId="0" fontId="11" fillId="7" borderId="0" xfId="0" applyFont="1" applyFill="1"/>
    <xf numFmtId="0" fontId="17" fillId="7" borderId="0" xfId="0" applyFont="1" applyFill="1"/>
    <xf numFmtId="0" fontId="29" fillId="0" borderId="0" xfId="0" applyFont="1"/>
    <xf numFmtId="0" fontId="17" fillId="12" borderId="0" xfId="0" applyFont="1" applyFill="1"/>
    <xf numFmtId="0" fontId="4" fillId="12" borderId="0" xfId="0" applyFont="1" applyFill="1"/>
    <xf numFmtId="0" fontId="0" fillId="12" borderId="0" xfId="0" applyFill="1"/>
    <xf numFmtId="166" fontId="4" fillId="0" borderId="0" xfId="0" applyNumberFormat="1" applyFont="1"/>
    <xf numFmtId="0" fontId="0" fillId="0" borderId="0" xfId="0" applyAlignment="1">
      <alignment vertical="top"/>
    </xf>
    <xf numFmtId="0" fontId="4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44" fillId="0" borderId="1" xfId="0" applyFont="1" applyBorder="1" applyAlignment="1">
      <alignment horizontal="center" vertical="center" wrapText="1"/>
    </xf>
    <xf numFmtId="8" fontId="44" fillId="0" borderId="1" xfId="0" applyNumberFormat="1" applyFont="1" applyBorder="1" applyAlignment="1">
      <alignment horizontal="right"/>
    </xf>
    <xf numFmtId="9" fontId="11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6" fillId="5" borderId="2" xfId="0" applyFont="1" applyFill="1" applyBorder="1" applyAlignment="1">
      <alignment horizontal="left" vertical="center" wrapText="1"/>
    </xf>
    <xf numFmtId="0" fontId="36" fillId="5" borderId="3" xfId="0" applyFont="1" applyFill="1" applyBorder="1" applyAlignment="1">
      <alignment horizontal="left" vertical="center" wrapText="1"/>
    </xf>
    <xf numFmtId="0" fontId="35" fillId="5" borderId="2" xfId="0" applyFont="1" applyFill="1" applyBorder="1" applyAlignment="1">
      <alignment horizontal="left" vertical="center" wrapText="1"/>
    </xf>
    <xf numFmtId="0" fontId="35" fillId="5" borderId="3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3" fillId="11" borderId="2" xfId="1" applyNumberFormat="1" applyFont="1" applyFill="1" applyBorder="1" applyAlignment="1">
      <alignment horizontal="center" vertical="center"/>
    </xf>
    <xf numFmtId="166" fontId="3" fillId="11" borderId="3" xfId="1" applyNumberFormat="1" applyFont="1" applyFill="1" applyBorder="1" applyAlignment="1">
      <alignment horizontal="center" vertical="center"/>
    </xf>
    <xf numFmtId="166" fontId="3" fillId="11" borderId="4" xfId="1" applyNumberFormat="1" applyFont="1" applyFill="1" applyBorder="1" applyAlignment="1">
      <alignment horizontal="center" vertical="center"/>
    </xf>
    <xf numFmtId="2" fontId="3" fillId="11" borderId="2" xfId="0" applyNumberFormat="1" applyFont="1" applyFill="1" applyBorder="1" applyAlignment="1">
      <alignment horizontal="center"/>
    </xf>
    <xf numFmtId="2" fontId="3" fillId="11" borderId="3" xfId="0" applyNumberFormat="1" applyFont="1" applyFill="1" applyBorder="1" applyAlignment="1">
      <alignment horizontal="center"/>
    </xf>
    <xf numFmtId="2" fontId="3" fillId="11" borderId="4" xfId="0" applyNumberFormat="1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39" fillId="0" borderId="0" xfId="0" applyFont="1" applyAlignment="1">
      <alignment horizontal="left" vertical="top" wrapText="1"/>
    </xf>
    <xf numFmtId="0" fontId="4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2" fontId="11" fillId="10" borderId="2" xfId="0" applyNumberFormat="1" applyFont="1" applyFill="1" applyBorder="1" applyAlignment="1">
      <alignment horizontal="center"/>
    </xf>
    <xf numFmtId="2" fontId="11" fillId="10" borderId="3" xfId="0" applyNumberFormat="1" applyFont="1" applyFill="1" applyBorder="1" applyAlignment="1">
      <alignment horizontal="center"/>
    </xf>
    <xf numFmtId="2" fontId="11" fillId="10" borderId="4" xfId="0" applyNumberFormat="1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6F69B"/>
      <color rgb="FFF9B1F0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zoomScale="81" zoomScaleNormal="91" workbookViewId="0">
      <selection activeCell="A41" sqref="A41"/>
    </sheetView>
  </sheetViews>
  <sheetFormatPr baseColWidth="10" defaultColWidth="10.85546875" defaultRowHeight="15" x14ac:dyDescent="0.25"/>
  <cols>
    <col min="1" max="1" width="72.5703125" style="45" customWidth="1"/>
    <col min="2" max="2" width="10.85546875" style="45"/>
    <col min="3" max="3" width="14.42578125" style="209" customWidth="1"/>
    <col min="4" max="5" width="10.85546875" style="45"/>
    <col min="6" max="6" width="14.42578125" style="45" customWidth="1"/>
    <col min="7" max="16384" width="10.85546875" style="45"/>
  </cols>
  <sheetData>
    <row r="1" spans="1:7" x14ac:dyDescent="0.25">
      <c r="A1" s="45" t="s">
        <v>0</v>
      </c>
    </row>
    <row r="2" spans="1:7" x14ac:dyDescent="0.25">
      <c r="A2" s="210" t="s">
        <v>1</v>
      </c>
      <c r="B2" s="210" t="s">
        <v>2</v>
      </c>
      <c r="C2" s="211" t="s">
        <v>3</v>
      </c>
      <c r="F2" s="45" t="s">
        <v>4</v>
      </c>
    </row>
    <row r="3" spans="1:7" x14ac:dyDescent="0.25">
      <c r="A3" s="212" t="s">
        <v>5</v>
      </c>
      <c r="B3" s="213" t="s">
        <v>6</v>
      </c>
      <c r="C3" s="214">
        <v>1510</v>
      </c>
      <c r="D3" s="16"/>
      <c r="G3" s="174"/>
    </row>
    <row r="4" spans="1:7" x14ac:dyDescent="0.25">
      <c r="A4" s="212" t="s">
        <v>7</v>
      </c>
      <c r="B4" s="212">
        <v>0.5</v>
      </c>
      <c r="C4" s="214">
        <v>1113</v>
      </c>
    </row>
    <row r="5" spans="1:7" x14ac:dyDescent="0.25">
      <c r="A5" s="212" t="s">
        <v>8</v>
      </c>
      <c r="B5" s="212">
        <v>0.5</v>
      </c>
      <c r="C5" s="214">
        <v>1316</v>
      </c>
    </row>
    <row r="6" spans="1:7" x14ac:dyDescent="0.25">
      <c r="A6" s="212" t="s">
        <v>9</v>
      </c>
      <c r="B6" s="212">
        <v>0.8</v>
      </c>
      <c r="C6" s="214">
        <v>1810</v>
      </c>
    </row>
    <row r="7" spans="1:7" x14ac:dyDescent="0.25">
      <c r="A7" s="212" t="s">
        <v>10</v>
      </c>
      <c r="B7" s="212">
        <v>0.8</v>
      </c>
      <c r="C7" s="214">
        <v>2310</v>
      </c>
    </row>
    <row r="8" spans="1:7" x14ac:dyDescent="0.25">
      <c r="A8" s="212" t="s">
        <v>11</v>
      </c>
      <c r="B8" s="212">
        <v>0.8</v>
      </c>
      <c r="C8" s="214">
        <v>2911</v>
      </c>
    </row>
    <row r="9" spans="1:7" x14ac:dyDescent="0.25">
      <c r="A9" s="212" t="s">
        <v>12</v>
      </c>
      <c r="B9" s="212">
        <v>0.8</v>
      </c>
      <c r="C9" s="214">
        <v>2141</v>
      </c>
    </row>
    <row r="10" spans="1:7" x14ac:dyDescent="0.25">
      <c r="A10" s="212" t="s">
        <v>13</v>
      </c>
      <c r="B10" s="212">
        <v>0.5</v>
      </c>
      <c r="C10" s="214" t="s">
        <v>14</v>
      </c>
    </row>
    <row r="11" spans="1:7" x14ac:dyDescent="0.25">
      <c r="A11" s="212" t="s">
        <v>15</v>
      </c>
      <c r="B11" s="212">
        <v>0.8</v>
      </c>
      <c r="C11" s="214">
        <v>2420</v>
      </c>
    </row>
    <row r="12" spans="1:7" x14ac:dyDescent="0.25">
      <c r="A12" s="212" t="s">
        <v>16</v>
      </c>
      <c r="B12" s="212">
        <v>0.8</v>
      </c>
      <c r="C12" s="214">
        <v>2420</v>
      </c>
    </row>
    <row r="13" spans="1:7" x14ac:dyDescent="0.25">
      <c r="A13" s="212" t="s">
        <v>17</v>
      </c>
      <c r="B13" s="212">
        <v>0.8</v>
      </c>
      <c r="C13" s="214">
        <v>2420</v>
      </c>
    </row>
    <row r="14" spans="1:7" x14ac:dyDescent="0.25">
      <c r="A14" s="212" t="s">
        <v>18</v>
      </c>
      <c r="B14" s="212">
        <v>0.8</v>
      </c>
      <c r="C14" s="214">
        <v>2420</v>
      </c>
    </row>
    <row r="15" spans="1:7" x14ac:dyDescent="0.25">
      <c r="A15" s="212" t="s">
        <v>19</v>
      </c>
      <c r="B15" s="212">
        <v>0.5</v>
      </c>
      <c r="C15" s="214">
        <v>2420</v>
      </c>
    </row>
    <row r="16" spans="1:7" x14ac:dyDescent="0.25">
      <c r="A16" s="212" t="s">
        <v>20</v>
      </c>
      <c r="B16" s="212">
        <v>0.8</v>
      </c>
      <c r="C16" s="214" t="s">
        <v>21</v>
      </c>
    </row>
    <row r="17" spans="1:7" x14ac:dyDescent="0.25">
      <c r="A17" s="212" t="s">
        <v>22</v>
      </c>
      <c r="B17" s="212">
        <v>0.8</v>
      </c>
      <c r="C17" s="214">
        <v>2420</v>
      </c>
    </row>
    <row r="18" spans="1:7" x14ac:dyDescent="0.25">
      <c r="A18" s="212" t="s">
        <v>23</v>
      </c>
      <c r="B18" s="212">
        <v>0.8</v>
      </c>
      <c r="C18" s="214">
        <v>2121</v>
      </c>
    </row>
    <row r="19" spans="1:7" x14ac:dyDescent="0.25">
      <c r="A19" s="212" t="s">
        <v>24</v>
      </c>
      <c r="B19" s="212">
        <v>0.8</v>
      </c>
      <c r="C19" s="214">
        <v>2421</v>
      </c>
    </row>
    <row r="20" spans="1:7" x14ac:dyDescent="0.25">
      <c r="A20" s="212" t="s">
        <v>25</v>
      </c>
      <c r="B20" s="212">
        <v>0.7</v>
      </c>
      <c r="C20" s="214">
        <v>2911</v>
      </c>
      <c r="D20" s="16"/>
      <c r="G20" s="174"/>
    </row>
    <row r="21" spans="1:7" x14ac:dyDescent="0.25">
      <c r="A21" s="212" t="s">
        <v>26</v>
      </c>
      <c r="B21" s="212">
        <v>0.8</v>
      </c>
      <c r="C21" s="214">
        <v>2911</v>
      </c>
      <c r="D21" s="16"/>
      <c r="G21" s="174"/>
    </row>
    <row r="22" spans="1:7" x14ac:dyDescent="0.25">
      <c r="A22" s="212" t="s">
        <v>27</v>
      </c>
      <c r="B22" s="212">
        <v>0.5</v>
      </c>
      <c r="C22" s="214">
        <v>2910</v>
      </c>
      <c r="G22" s="174"/>
    </row>
  </sheetData>
  <pageMargins left="0.7" right="0.7" top="0.75" bottom="0.75" header="0.3" footer="0.3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7"/>
  <sheetViews>
    <sheetView tabSelected="1" topLeftCell="A10" zoomScale="80" zoomScaleNormal="80" workbookViewId="0">
      <selection activeCell="T17" sqref="T17"/>
    </sheetView>
  </sheetViews>
  <sheetFormatPr baseColWidth="10" defaultColWidth="11.42578125" defaultRowHeight="15" outlineLevelRow="1" x14ac:dyDescent="0.25"/>
  <cols>
    <col min="1" max="1" width="24" customWidth="1"/>
    <col min="2" max="2" width="16.140625" customWidth="1"/>
    <col min="3" max="3" width="12.5703125" customWidth="1"/>
    <col min="4" max="4" width="14.7109375" customWidth="1"/>
    <col min="5" max="5" width="15.140625" customWidth="1"/>
    <col min="6" max="6" width="14.7109375" customWidth="1"/>
    <col min="7" max="7" width="16.42578125" customWidth="1"/>
    <col min="8" max="8" width="18" customWidth="1"/>
    <col min="9" max="9" width="11" customWidth="1"/>
    <col min="10" max="10" width="15.140625" customWidth="1"/>
    <col min="11" max="11" width="17.42578125" customWidth="1"/>
    <col min="12" max="12" width="13.7109375" customWidth="1"/>
    <col min="13" max="13" width="16" customWidth="1"/>
    <col min="14" max="14" width="16.85546875" customWidth="1"/>
    <col min="15" max="15" width="17.7109375" customWidth="1"/>
    <col min="16" max="16" width="17.5703125" customWidth="1"/>
    <col min="17" max="18" width="16.42578125" customWidth="1"/>
    <col min="19" max="19" width="13.28515625" customWidth="1"/>
    <col min="20" max="20" width="13.5703125" customWidth="1"/>
    <col min="21" max="21" width="12.7109375" customWidth="1"/>
    <col min="23" max="23" width="12.85546875" customWidth="1"/>
    <col min="24" max="24" width="11.42578125" style="8"/>
    <col min="25" max="25" width="13.85546875" style="8" bestFit="1" customWidth="1"/>
    <col min="26" max="26" width="11.42578125" style="8"/>
    <col min="27" max="27" width="13" bestFit="1" customWidth="1"/>
  </cols>
  <sheetData>
    <row r="1" spans="1:31" ht="74.25" customHeight="1" x14ac:dyDescent="0.25">
      <c r="A1" s="244" t="s">
        <v>28</v>
      </c>
      <c r="B1" s="244"/>
      <c r="C1" s="244"/>
      <c r="D1" s="244"/>
      <c r="E1" s="244"/>
      <c r="F1" s="244"/>
      <c r="G1" s="244"/>
      <c r="H1" s="244"/>
      <c r="R1" s="208" t="s">
        <v>29</v>
      </c>
    </row>
    <row r="2" spans="1:31" x14ac:dyDescent="0.25">
      <c r="A2" t="s">
        <v>30</v>
      </c>
      <c r="L2" s="14"/>
    </row>
    <row r="3" spans="1:31" x14ac:dyDescent="0.25">
      <c r="A3" t="s">
        <v>31</v>
      </c>
      <c r="AA3" s="8"/>
      <c r="AB3" s="8"/>
      <c r="AC3" s="8"/>
      <c r="AD3" s="8"/>
      <c r="AE3" s="8"/>
    </row>
    <row r="4" spans="1:31" s="13" customFormat="1" x14ac:dyDescent="0.25">
      <c r="A4"/>
      <c r="B4"/>
      <c r="C4"/>
      <c r="D4"/>
      <c r="E4"/>
      <c r="F4"/>
      <c r="G4"/>
      <c r="H4"/>
      <c r="Y4" s="8"/>
      <c r="Z4" s="8"/>
      <c r="AA4" s="8"/>
      <c r="AB4" s="8"/>
      <c r="AC4" s="8"/>
      <c r="AD4" s="8"/>
      <c r="AE4" s="8"/>
    </row>
    <row r="5" spans="1:31" s="13" customFormat="1" x14ac:dyDescent="0.25">
      <c r="A5"/>
      <c r="B5"/>
      <c r="C5"/>
      <c r="D5"/>
      <c r="E5"/>
      <c r="F5"/>
      <c r="G5"/>
      <c r="H5"/>
      <c r="Y5" s="8"/>
      <c r="Z5" s="8"/>
      <c r="AA5" s="8"/>
      <c r="AB5" s="8"/>
      <c r="AC5" s="8"/>
      <c r="AD5" s="8"/>
      <c r="AE5" s="8"/>
    </row>
    <row r="6" spans="1:31" s="3" customFormat="1" ht="16.5" x14ac:dyDescent="0.3">
      <c r="A6" s="245" t="s">
        <v>32</v>
      </c>
      <c r="B6" s="245"/>
      <c r="C6" s="245"/>
      <c r="D6" s="245"/>
      <c r="E6" s="245"/>
      <c r="F6" s="245"/>
      <c r="G6" s="245"/>
      <c r="H6" s="245"/>
      <c r="I6" s="13"/>
      <c r="J6" s="13" t="s">
        <v>33</v>
      </c>
      <c r="K6" s="13"/>
      <c r="L6" s="13"/>
      <c r="Y6" s="8"/>
      <c r="Z6" s="8"/>
      <c r="AA6" s="8"/>
      <c r="AB6" s="8"/>
      <c r="AC6" s="8"/>
      <c r="AD6" s="8"/>
      <c r="AE6" s="8"/>
    </row>
    <row r="7" spans="1:31" s="3" customFormat="1" x14ac:dyDescent="0.25">
      <c r="A7" s="201" t="s">
        <v>34</v>
      </c>
      <c r="B7" s="202"/>
      <c r="C7" s="202"/>
      <c r="D7" s="13"/>
      <c r="E7" s="13"/>
      <c r="F7" s="13"/>
      <c r="G7" s="13"/>
      <c r="H7" s="13"/>
      <c r="I7"/>
      <c r="J7" s="126" t="s">
        <v>35</v>
      </c>
      <c r="K7" s="126"/>
      <c r="L7" s="127"/>
      <c r="M7" s="127"/>
      <c r="N7" s="9"/>
      <c r="O7" s="9"/>
      <c r="Y7" s="8"/>
      <c r="Z7" s="8"/>
      <c r="AA7" s="8"/>
      <c r="AB7" s="8"/>
      <c r="AC7" s="8"/>
      <c r="AD7" s="8"/>
      <c r="AE7" s="8"/>
    </row>
    <row r="8" spans="1:31" s="3" customFormat="1" x14ac:dyDescent="0.25">
      <c r="A8" s="13"/>
      <c r="B8" s="13"/>
      <c r="C8" s="13"/>
      <c r="D8" s="13"/>
      <c r="E8" s="13"/>
      <c r="F8" s="13"/>
      <c r="G8" s="13"/>
      <c r="H8" s="13"/>
      <c r="I8"/>
      <c r="J8"/>
      <c r="K8"/>
    </row>
    <row r="9" spans="1:31" s="3" customFormat="1" x14ac:dyDescent="0.25">
      <c r="A9" s="13"/>
      <c r="B9" s="13"/>
      <c r="C9" s="13"/>
      <c r="D9" s="13"/>
      <c r="E9" s="13"/>
      <c r="F9" s="13"/>
      <c r="G9" s="13"/>
      <c r="H9" s="13"/>
      <c r="I9"/>
      <c r="J9"/>
      <c r="K9"/>
    </row>
    <row r="10" spans="1:31" x14ac:dyDescent="0.25">
      <c r="A10" s="13"/>
      <c r="B10" s="13"/>
      <c r="C10" s="13"/>
      <c r="AA10" s="8"/>
      <c r="AB10" s="8"/>
      <c r="AC10" s="8"/>
      <c r="AD10" s="8"/>
      <c r="AE10" s="8"/>
    </row>
    <row r="11" spans="1:31" ht="18" customHeight="1" x14ac:dyDescent="0.3">
      <c r="A11" s="246" t="s">
        <v>36</v>
      </c>
      <c r="B11" s="246"/>
      <c r="C11" s="246"/>
      <c r="D11" s="246"/>
      <c r="E11" s="246"/>
      <c r="F11" s="246"/>
      <c r="G11" s="246"/>
      <c r="H11" s="246"/>
      <c r="I11" s="36"/>
      <c r="J11" s="247" t="s">
        <v>36</v>
      </c>
      <c r="K11" s="247"/>
      <c r="L11" s="247"/>
      <c r="M11" s="247"/>
      <c r="N11" s="247"/>
      <c r="O11" s="247"/>
      <c r="P11" s="247"/>
      <c r="Q11" s="247"/>
      <c r="R11" s="247"/>
      <c r="AA11" s="8"/>
      <c r="AB11" s="8"/>
      <c r="AC11" s="8"/>
      <c r="AD11" s="8"/>
      <c r="AE11" s="8"/>
    </row>
    <row r="12" spans="1:31" ht="18.75" customHeight="1" x14ac:dyDescent="0.3">
      <c r="A12" s="246" t="s">
        <v>37</v>
      </c>
      <c r="B12" s="246"/>
      <c r="C12" s="246"/>
      <c r="D12" s="246"/>
      <c r="E12" s="246"/>
      <c r="F12" s="246"/>
      <c r="G12" s="246"/>
      <c r="H12" s="246"/>
      <c r="I12" s="36"/>
      <c r="J12" s="247" t="s">
        <v>38</v>
      </c>
      <c r="K12" s="247"/>
      <c r="L12" s="247"/>
      <c r="M12" s="247"/>
      <c r="N12" s="247"/>
      <c r="O12" s="247"/>
      <c r="P12" s="247"/>
      <c r="Q12" s="247"/>
      <c r="R12" s="247"/>
      <c r="AA12" s="8"/>
      <c r="AB12" s="8"/>
      <c r="AC12" s="8"/>
      <c r="AD12" s="8"/>
      <c r="AE12" s="8"/>
    </row>
    <row r="13" spans="1:31" s="2" customFormat="1" ht="148.5" customHeight="1" x14ac:dyDescent="0.25">
      <c r="A13" s="1" t="s">
        <v>39</v>
      </c>
      <c r="B13" s="1" t="s">
        <v>40</v>
      </c>
      <c r="C13" s="1" t="s">
        <v>41</v>
      </c>
      <c r="D13" s="1" t="s">
        <v>42</v>
      </c>
      <c r="E13" s="12" t="s">
        <v>43</v>
      </c>
      <c r="F13" s="12" t="s">
        <v>44</v>
      </c>
      <c r="G13" s="12" t="s">
        <v>45</v>
      </c>
      <c r="H13" s="1" t="s">
        <v>46</v>
      </c>
      <c r="I13" s="89"/>
      <c r="J13" s="1" t="s">
        <v>47</v>
      </c>
      <c r="K13" s="1" t="s">
        <v>48</v>
      </c>
      <c r="L13" s="1" t="s">
        <v>49</v>
      </c>
      <c r="M13" s="12" t="s">
        <v>50</v>
      </c>
      <c r="N13" s="1" t="s">
        <v>51</v>
      </c>
      <c r="O13" s="12" t="s">
        <v>52</v>
      </c>
      <c r="P13" s="12" t="s">
        <v>53</v>
      </c>
      <c r="Q13" s="12" t="s">
        <v>54</v>
      </c>
      <c r="R13" s="12" t="s">
        <v>55</v>
      </c>
      <c r="X13" s="16"/>
      <c r="Y13" s="8"/>
      <c r="Z13" s="8"/>
      <c r="AA13" s="8"/>
      <c r="AB13" s="8"/>
      <c r="AC13" s="15"/>
      <c r="AD13" s="15"/>
      <c r="AE13" s="15"/>
    </row>
    <row r="14" spans="1:31" s="2" customFormat="1" ht="60.75" x14ac:dyDescent="0.25">
      <c r="A14" s="1" t="s">
        <v>39</v>
      </c>
      <c r="B14" s="1" t="s">
        <v>56</v>
      </c>
      <c r="C14" s="1" t="s">
        <v>57</v>
      </c>
      <c r="D14" s="1" t="s">
        <v>58</v>
      </c>
      <c r="E14" s="12"/>
      <c r="F14" s="12"/>
      <c r="G14" s="12"/>
      <c r="H14" s="1" t="s">
        <v>59</v>
      </c>
      <c r="I14" s="89"/>
      <c r="J14" s="1" t="s">
        <v>60</v>
      </c>
      <c r="K14" s="1" t="s">
        <v>61</v>
      </c>
      <c r="L14" s="1" t="s">
        <v>62</v>
      </c>
      <c r="M14" s="12" t="s">
        <v>63</v>
      </c>
      <c r="N14" s="1" t="s">
        <v>64</v>
      </c>
      <c r="O14" s="12" t="s">
        <v>65</v>
      </c>
      <c r="P14" s="12" t="s">
        <v>53</v>
      </c>
      <c r="Q14" s="12" t="s">
        <v>66</v>
      </c>
      <c r="R14" s="12"/>
      <c r="X14" s="16"/>
      <c r="Y14" s="8"/>
      <c r="Z14" s="8"/>
      <c r="AA14" s="8"/>
      <c r="AB14" s="8"/>
      <c r="AC14" s="15"/>
      <c r="AD14" s="15"/>
      <c r="AE14" s="15"/>
    </row>
    <row r="15" spans="1:31" s="2" customFormat="1" ht="15" customHeight="1" x14ac:dyDescent="0.25">
      <c r="A15" s="111" t="s">
        <v>67</v>
      </c>
      <c r="B15" s="226"/>
      <c r="C15" s="227"/>
      <c r="D15" s="227"/>
      <c r="E15" s="227"/>
      <c r="F15" s="227"/>
      <c r="G15" s="227"/>
      <c r="H15" s="228"/>
      <c r="I15" s="36"/>
      <c r="J15" s="226"/>
      <c r="K15" s="227"/>
      <c r="L15" s="227"/>
      <c r="M15" s="227"/>
      <c r="N15" s="227"/>
      <c r="O15" s="227"/>
      <c r="P15" s="227"/>
      <c r="Q15" s="227"/>
      <c r="R15" s="228"/>
      <c r="Y15" s="8"/>
      <c r="Z15" s="8"/>
      <c r="AA15" s="8"/>
      <c r="AB15" s="8"/>
      <c r="AC15" s="15"/>
      <c r="AD15" s="15"/>
      <c r="AE15" s="15"/>
    </row>
    <row r="16" spans="1:31" ht="15" customHeight="1" x14ac:dyDescent="0.25">
      <c r="A16" s="90"/>
      <c r="B16" s="91"/>
      <c r="C16" s="92"/>
      <c r="D16" s="175" t="str">
        <f>IF(C16="","",C16/220)</f>
        <v/>
      </c>
      <c r="E16" s="94"/>
      <c r="F16" s="95"/>
      <c r="G16" s="177" t="str">
        <f>IF(F16="","",F16/1820.04)</f>
        <v/>
      </c>
      <c r="H16" s="48" t="str">
        <f>IF(OR(G16="",G16=0),"",E16/G16*D16)</f>
        <v/>
      </c>
      <c r="I16" s="36"/>
      <c r="J16" s="100"/>
      <c r="K16" s="175" t="str">
        <f>IF(J16="","",J16/220)</f>
        <v/>
      </c>
      <c r="L16" s="48" t="str">
        <f>IF(OR(K16="",K16=0),"",50000*K16)</f>
        <v/>
      </c>
      <c r="M16" s="101"/>
      <c r="N16" s="51" t="str">
        <f>IF(OR(G16="",G16=0),"",E16/G16*K16)</f>
        <v/>
      </c>
      <c r="O16" s="101" t="str">
        <f>IF(N16="","",MIN(M16*K16,N16))</f>
        <v/>
      </c>
      <c r="P16" s="220" t="str">
        <f>IF(A16="","",VLOOKUP(A16,'Liste deroulante'!$A$3:$B$23,2,FALSE))</f>
        <v/>
      </c>
      <c r="Q16" s="51" t="str">
        <f>IF(K16="","",10000/P16*K16)</f>
        <v/>
      </c>
      <c r="R16" s="51" t="str">
        <f>IF(P16="","",(Q16+O16)*P16)</f>
        <v/>
      </c>
      <c r="AA16" s="8"/>
      <c r="AB16" s="8"/>
      <c r="AC16" s="8"/>
      <c r="AD16" s="8"/>
      <c r="AE16" s="8"/>
    </row>
    <row r="17" spans="1:31" ht="15" customHeight="1" x14ac:dyDescent="0.25">
      <c r="A17" s="90"/>
      <c r="B17" s="91"/>
      <c r="C17" s="92"/>
      <c r="D17" s="175" t="str">
        <f t="shared" ref="D17:D18" si="0">IF(C17="","",C17/220)</f>
        <v/>
      </c>
      <c r="E17" s="94"/>
      <c r="F17" s="95"/>
      <c r="G17" s="177" t="str">
        <f t="shared" ref="G17:G18" si="1">IF(F17="","",F17/1820.04)</f>
        <v/>
      </c>
      <c r="H17" s="48" t="str">
        <f t="shared" ref="H17:H18" si="2">IF(OR(G17="",G17=0),"",E17/G17*D17)</f>
        <v/>
      </c>
      <c r="I17" s="36"/>
      <c r="J17" s="100"/>
      <c r="K17" s="175" t="str">
        <f t="shared" ref="K17:K18" si="3">IF(J17="","",J17/220)</f>
        <v/>
      </c>
      <c r="L17" s="48" t="str">
        <f t="shared" ref="L17:L21" si="4">IF(OR(K17="",K17=0),"",50000*K17)</f>
        <v/>
      </c>
      <c r="M17" s="101"/>
      <c r="N17" s="51" t="str">
        <f t="shared" ref="N17:N18" si="5">IF(OR(G17="",G17=0),"",E17/G17*K17)</f>
        <v/>
      </c>
      <c r="O17" s="101" t="str">
        <f t="shared" ref="O17:O18" si="6">IF(N17="","",MIN(M17*K17,N17))</f>
        <v/>
      </c>
      <c r="P17" s="220" t="str">
        <f>IF(A17="","",VLOOKUP(A17,'Liste deroulante'!$A$3:$B$23,2,FALSE))</f>
        <v/>
      </c>
      <c r="Q17" s="51" t="str">
        <f t="shared" ref="Q17:Q21" si="7">IF(K17="","",10000/P17*K17)</f>
        <v/>
      </c>
      <c r="R17" s="51" t="str">
        <f t="shared" ref="R17" si="8">IF(P17="","",(Q17+O17)*P17)</f>
        <v/>
      </c>
      <c r="AA17" s="8"/>
      <c r="AB17" s="8"/>
      <c r="AC17" s="8"/>
      <c r="AD17" s="8"/>
      <c r="AE17" s="8"/>
    </row>
    <row r="18" spans="1:31" ht="15" customHeight="1" x14ac:dyDescent="0.25">
      <c r="A18" s="90"/>
      <c r="B18" s="91"/>
      <c r="C18" s="92"/>
      <c r="D18" s="175" t="str">
        <f t="shared" si="0"/>
        <v/>
      </c>
      <c r="E18" s="94"/>
      <c r="F18" s="95"/>
      <c r="G18" s="177" t="str">
        <f t="shared" si="1"/>
        <v/>
      </c>
      <c r="H18" s="48" t="str">
        <f t="shared" si="2"/>
        <v/>
      </c>
      <c r="I18" s="36"/>
      <c r="J18" s="100"/>
      <c r="K18" s="175" t="str">
        <f t="shared" si="3"/>
        <v/>
      </c>
      <c r="L18" s="48" t="str">
        <f t="shared" si="4"/>
        <v/>
      </c>
      <c r="M18" s="101"/>
      <c r="N18" s="51" t="str">
        <f t="shared" si="5"/>
        <v/>
      </c>
      <c r="O18" s="101" t="str">
        <f t="shared" si="6"/>
        <v/>
      </c>
      <c r="P18" s="220" t="str">
        <f>IF(A18="","",VLOOKUP(A18,'Liste deroulante'!$A$3:$B$23,2,FALSE))</f>
        <v/>
      </c>
      <c r="Q18" s="51" t="str">
        <f>IF(K18="","",10000/P18*K18)</f>
        <v/>
      </c>
      <c r="R18" s="51" t="str">
        <f>IF(P18="","",(Q18+O18)*P18)</f>
        <v/>
      </c>
      <c r="AA18" s="8"/>
      <c r="AB18" s="8"/>
      <c r="AC18" s="8"/>
      <c r="AD18" s="8"/>
      <c r="AE18" s="8"/>
    </row>
    <row r="19" spans="1:31" ht="15" customHeight="1" x14ac:dyDescent="0.25">
      <c r="A19" s="90"/>
      <c r="B19" s="91"/>
      <c r="C19" s="92"/>
      <c r="D19" s="175" t="str">
        <f t="shared" ref="D19" si="9">IF(C19="","",C19/220)</f>
        <v/>
      </c>
      <c r="E19" s="94"/>
      <c r="F19" s="95"/>
      <c r="G19" s="177" t="str">
        <f t="shared" ref="G19" si="10">IF(F19="","",F19/1820.04)</f>
        <v/>
      </c>
      <c r="H19" s="48" t="str">
        <f t="shared" ref="H19" si="11">IF(OR(G19="",G19=0),"",E19/G19*D19)</f>
        <v/>
      </c>
      <c r="I19" s="36"/>
      <c r="J19" s="100"/>
      <c r="K19" s="175" t="str">
        <f t="shared" ref="K19" si="12">IF(J19="","",J19/220)</f>
        <v/>
      </c>
      <c r="L19" s="48" t="str">
        <f t="shared" si="4"/>
        <v/>
      </c>
      <c r="M19" s="101"/>
      <c r="N19" s="51" t="str">
        <f t="shared" ref="N19" si="13">IF(OR(G19="",G19=0),"",E19/G19*K19)</f>
        <v/>
      </c>
      <c r="O19" s="101" t="str">
        <f t="shared" ref="O19" si="14">IF(N19="","",MIN(M19*K19,N19))</f>
        <v/>
      </c>
      <c r="P19" s="220" t="str">
        <f>IF(A19="","",VLOOKUP(A19,'Liste deroulante'!$A$3:$B$23,2,FALSE))</f>
        <v/>
      </c>
      <c r="Q19" s="51" t="str">
        <f t="shared" si="7"/>
        <v/>
      </c>
      <c r="R19" s="51" t="str">
        <f t="shared" ref="R19" si="15">IF(P19="","",(Q19+O19)*P19)</f>
        <v/>
      </c>
      <c r="AA19" s="8"/>
      <c r="AB19" s="8"/>
      <c r="AC19" s="8"/>
      <c r="AD19" s="8"/>
      <c r="AE19" s="8"/>
    </row>
    <row r="20" spans="1:31" ht="15" customHeight="1" x14ac:dyDescent="0.25">
      <c r="A20" s="90"/>
      <c r="B20" s="91"/>
      <c r="C20" s="92"/>
      <c r="D20" s="175" t="str">
        <f t="shared" ref="D20:D35" si="16">IF(C20="","",C20/220)</f>
        <v/>
      </c>
      <c r="E20" s="94"/>
      <c r="F20" s="95"/>
      <c r="G20" s="177" t="str">
        <f t="shared" ref="G20:G35" si="17">IF(F20="","",F20/1820.04)</f>
        <v/>
      </c>
      <c r="H20" s="48" t="str">
        <f t="shared" ref="H20:H35" si="18">IF(OR(G20="",G20=0),"",E20/G20*D20)</f>
        <v/>
      </c>
      <c r="I20" s="36"/>
      <c r="J20" s="100"/>
      <c r="K20" s="175" t="str">
        <f t="shared" ref="K20:K35" si="19">IF(J20="","",J20/220)</f>
        <v/>
      </c>
      <c r="L20" s="48" t="str">
        <f t="shared" si="4"/>
        <v/>
      </c>
      <c r="M20" s="101"/>
      <c r="N20" s="51" t="str">
        <f t="shared" ref="N20:N21" si="20">IF(OR(G20="",G20=0),"",E20/G20*K20)</f>
        <v/>
      </c>
      <c r="O20" s="101" t="str">
        <f t="shared" ref="O20:O35" si="21">IF(N20="","",MIN(M20*K20,N20))</f>
        <v/>
      </c>
      <c r="P20" s="220" t="str">
        <f>IF(A20="","",VLOOKUP(A20,'Liste deroulante'!$A$3:$B$23,2,FALSE))</f>
        <v/>
      </c>
      <c r="Q20" s="51" t="str">
        <f t="shared" si="7"/>
        <v/>
      </c>
      <c r="R20" s="51" t="str">
        <f t="shared" ref="R20:R21" si="22">IF(P20="","",(Q20+O20)*P20)</f>
        <v/>
      </c>
      <c r="AA20" s="8"/>
      <c r="AB20" s="8"/>
      <c r="AC20" s="8"/>
      <c r="AD20" s="8"/>
      <c r="AE20" s="8"/>
    </row>
    <row r="21" spans="1:31" ht="15" customHeight="1" x14ac:dyDescent="0.25">
      <c r="A21" s="90"/>
      <c r="B21" s="91"/>
      <c r="C21" s="93"/>
      <c r="D21" s="175" t="str">
        <f t="shared" si="16"/>
        <v/>
      </c>
      <c r="E21" s="96"/>
      <c r="F21" s="97"/>
      <c r="G21" s="177" t="str">
        <f t="shared" si="17"/>
        <v/>
      </c>
      <c r="H21" s="48" t="str">
        <f t="shared" si="18"/>
        <v/>
      </c>
      <c r="I21" s="36"/>
      <c r="J21" s="100"/>
      <c r="K21" s="175" t="str">
        <f t="shared" si="19"/>
        <v/>
      </c>
      <c r="L21" s="48" t="str">
        <f t="shared" si="4"/>
        <v/>
      </c>
      <c r="M21" s="101"/>
      <c r="N21" s="51" t="str">
        <f t="shared" si="20"/>
        <v/>
      </c>
      <c r="O21" s="101" t="str">
        <f t="shared" si="21"/>
        <v/>
      </c>
      <c r="P21" s="220" t="str">
        <f>IF(A21="","",VLOOKUP(A21,'Liste deroulante'!$A$3:$B$23,2,FALSE))</f>
        <v/>
      </c>
      <c r="Q21" s="51" t="str">
        <f t="shared" si="7"/>
        <v/>
      </c>
      <c r="R21" s="51" t="str">
        <f t="shared" si="22"/>
        <v/>
      </c>
      <c r="T21" s="8"/>
      <c r="AA21" s="8"/>
      <c r="AB21" s="8"/>
      <c r="AC21" s="8"/>
      <c r="AD21" s="8"/>
      <c r="AE21" s="8"/>
    </row>
    <row r="22" spans="1:31" ht="15" customHeight="1" x14ac:dyDescent="0.25">
      <c r="A22" s="111" t="s">
        <v>68</v>
      </c>
      <c r="B22" s="226"/>
      <c r="C22" s="227"/>
      <c r="D22" s="227"/>
      <c r="E22" s="227"/>
      <c r="F22" s="227"/>
      <c r="G22" s="227"/>
      <c r="H22" s="228"/>
      <c r="I22" s="36"/>
      <c r="J22" s="235"/>
      <c r="K22" s="236"/>
      <c r="L22" s="236"/>
      <c r="M22" s="236"/>
      <c r="N22" s="236"/>
      <c r="O22" s="236"/>
      <c r="P22" s="236"/>
      <c r="Q22" s="236"/>
      <c r="R22" s="237"/>
      <c r="T22" s="8"/>
      <c r="AA22" s="8"/>
      <c r="AB22" s="8"/>
      <c r="AC22" s="8"/>
      <c r="AD22" s="8"/>
      <c r="AE22" s="8"/>
    </row>
    <row r="23" spans="1:31" ht="15" customHeight="1" x14ac:dyDescent="0.25">
      <c r="A23" s="90"/>
      <c r="B23" s="91"/>
      <c r="C23" s="93"/>
      <c r="D23" s="175" t="str">
        <f t="shared" si="16"/>
        <v/>
      </c>
      <c r="E23" s="94"/>
      <c r="F23" s="95"/>
      <c r="G23" s="177" t="str">
        <f t="shared" si="17"/>
        <v/>
      </c>
      <c r="H23" s="48" t="str">
        <f t="shared" si="18"/>
        <v/>
      </c>
      <c r="I23" s="36"/>
      <c r="J23" s="100"/>
      <c r="K23" s="175" t="str">
        <f t="shared" si="19"/>
        <v/>
      </c>
      <c r="L23" s="48" t="str">
        <f>IF(OR(K23="",K23=0),"",50000*K23)</f>
        <v/>
      </c>
      <c r="M23" s="101"/>
      <c r="N23" s="51" t="str">
        <f t="shared" ref="N23:N28" si="23">IF(OR(G23="",G23=0),"",E23/G23*K23)</f>
        <v/>
      </c>
      <c r="O23" s="101" t="str">
        <f t="shared" si="21"/>
        <v/>
      </c>
      <c r="P23" s="220" t="str">
        <f>IF(A23="","",VLOOKUP(A23,'Liste deroulante'!$A$3:$B$23,2,FALSE))</f>
        <v/>
      </c>
      <c r="Q23" s="51" t="str">
        <f>IF(K23="","",10000/P23*K23)</f>
        <v/>
      </c>
      <c r="R23" s="51" t="str">
        <f t="shared" ref="R23:R28" si="24">IF(P23="","",(Q23+O23)*P23)</f>
        <v/>
      </c>
      <c r="T23" s="8"/>
      <c r="AB23" s="8"/>
      <c r="AC23" s="8"/>
      <c r="AD23" s="8"/>
      <c r="AE23" s="8"/>
    </row>
    <row r="24" spans="1:31" ht="15" customHeight="1" x14ac:dyDescent="0.25">
      <c r="A24" s="90"/>
      <c r="B24" s="91"/>
      <c r="C24" s="93"/>
      <c r="D24" s="175" t="str">
        <f t="shared" ref="D24" si="25">IF(C24="","",C24/220)</f>
        <v/>
      </c>
      <c r="E24" s="94"/>
      <c r="F24" s="95"/>
      <c r="G24" s="177" t="str">
        <f t="shared" ref="G24" si="26">IF(F24="","",F24/1820.04)</f>
        <v/>
      </c>
      <c r="H24" s="48" t="str">
        <f t="shared" ref="H24" si="27">IF(OR(G24="",G24=0),"",E24/G24*D24)</f>
        <v/>
      </c>
      <c r="I24" s="36"/>
      <c r="J24" s="100"/>
      <c r="K24" s="175" t="str">
        <f t="shared" ref="K24" si="28">IF(J24="","",J24/220)</f>
        <v/>
      </c>
      <c r="L24" s="48" t="str">
        <f t="shared" ref="L24:L28" si="29">IF(OR(K24="",K24=0),"",50000*K24)</f>
        <v/>
      </c>
      <c r="M24" s="101"/>
      <c r="N24" s="51" t="str">
        <f t="shared" ref="N24" si="30">IF(OR(G24="",G24=0),"",E24/G24*K24)</f>
        <v/>
      </c>
      <c r="O24" s="101" t="str">
        <f t="shared" ref="O24" si="31">IF(N24="","",MIN(M24*K24,N24))</f>
        <v/>
      </c>
      <c r="P24" s="220" t="str">
        <f>IF(A24="","",VLOOKUP(A24,'Liste deroulante'!$A$3:$B$23,2,FALSE))</f>
        <v/>
      </c>
      <c r="Q24" s="51" t="str">
        <f t="shared" ref="Q24:Q28" si="32">IF(K24="","",10000/P24*K24)</f>
        <v/>
      </c>
      <c r="R24" s="51" t="str">
        <f t="shared" ref="R24" si="33">IF(P24="","",(Q24+O24)*P24)</f>
        <v/>
      </c>
      <c r="T24" s="8"/>
      <c r="AB24" s="8"/>
      <c r="AC24" s="8"/>
      <c r="AD24" s="8"/>
      <c r="AE24" s="8"/>
    </row>
    <row r="25" spans="1:31" ht="15" customHeight="1" x14ac:dyDescent="0.25">
      <c r="A25" s="90"/>
      <c r="B25" s="91"/>
      <c r="C25" s="93"/>
      <c r="D25" s="175" t="str">
        <f t="shared" si="16"/>
        <v/>
      </c>
      <c r="E25" s="94"/>
      <c r="F25" s="95"/>
      <c r="G25" s="177" t="str">
        <f t="shared" si="17"/>
        <v/>
      </c>
      <c r="H25" s="48" t="str">
        <f t="shared" si="18"/>
        <v/>
      </c>
      <c r="I25" s="36"/>
      <c r="J25" s="100"/>
      <c r="K25" s="175" t="str">
        <f t="shared" si="19"/>
        <v/>
      </c>
      <c r="L25" s="48" t="str">
        <f t="shared" si="29"/>
        <v/>
      </c>
      <c r="M25" s="101"/>
      <c r="N25" s="51" t="str">
        <f t="shared" si="23"/>
        <v/>
      </c>
      <c r="O25" s="101" t="str">
        <f t="shared" si="21"/>
        <v/>
      </c>
      <c r="P25" s="220" t="str">
        <f>IF(A25="","",VLOOKUP(A25,'Liste deroulante'!$A$3:$B$23,2,FALSE))</f>
        <v/>
      </c>
      <c r="Q25" s="51" t="str">
        <f t="shared" si="32"/>
        <v/>
      </c>
      <c r="R25" s="51" t="str">
        <f t="shared" si="24"/>
        <v/>
      </c>
      <c r="T25" s="8"/>
      <c r="AB25" s="8"/>
      <c r="AC25" s="8"/>
      <c r="AD25" s="8"/>
      <c r="AE25" s="8"/>
    </row>
    <row r="26" spans="1:31" ht="15" customHeight="1" x14ac:dyDescent="0.25">
      <c r="A26" s="90"/>
      <c r="B26" s="91"/>
      <c r="C26" s="93"/>
      <c r="D26" s="175" t="str">
        <f t="shared" si="16"/>
        <v/>
      </c>
      <c r="E26" s="94"/>
      <c r="F26" s="95"/>
      <c r="G26" s="177" t="str">
        <f t="shared" si="17"/>
        <v/>
      </c>
      <c r="H26" s="48" t="str">
        <f t="shared" si="18"/>
        <v/>
      </c>
      <c r="I26" s="36"/>
      <c r="J26" s="100"/>
      <c r="K26" s="175" t="str">
        <f t="shared" si="19"/>
        <v/>
      </c>
      <c r="L26" s="48" t="str">
        <f t="shared" si="29"/>
        <v/>
      </c>
      <c r="M26" s="101"/>
      <c r="N26" s="51" t="str">
        <f t="shared" si="23"/>
        <v/>
      </c>
      <c r="O26" s="101" t="str">
        <f t="shared" si="21"/>
        <v/>
      </c>
      <c r="P26" s="220" t="str">
        <f>IF(A26="","",VLOOKUP(A26,'Liste deroulante'!$A$3:$B$23,2,FALSE))</f>
        <v/>
      </c>
      <c r="Q26" s="51" t="str">
        <f t="shared" si="32"/>
        <v/>
      </c>
      <c r="R26" s="51" t="str">
        <f t="shared" si="24"/>
        <v/>
      </c>
      <c r="T26" s="8"/>
      <c r="AB26" s="8"/>
      <c r="AC26" s="8"/>
      <c r="AD26" s="8"/>
      <c r="AE26" s="8"/>
    </row>
    <row r="27" spans="1:31" ht="15" customHeight="1" x14ac:dyDescent="0.25">
      <c r="A27" s="90"/>
      <c r="B27" s="91"/>
      <c r="C27" s="93"/>
      <c r="D27" s="175" t="str">
        <f t="shared" ref="D27" si="34">IF(C27="","",C27/220)</f>
        <v/>
      </c>
      <c r="E27" s="94"/>
      <c r="F27" s="95"/>
      <c r="G27" s="177" t="str">
        <f t="shared" ref="G27" si="35">IF(F27="","",F27/1820.04)</f>
        <v/>
      </c>
      <c r="H27" s="48" t="str">
        <f t="shared" ref="H27" si="36">IF(OR(G27="",G27=0),"",E27/G27*D27)</f>
        <v/>
      </c>
      <c r="I27" s="36"/>
      <c r="J27" s="100"/>
      <c r="K27" s="175" t="str">
        <f t="shared" ref="K27" si="37">IF(J27="","",J27/220)</f>
        <v/>
      </c>
      <c r="L27" s="48" t="str">
        <f t="shared" si="29"/>
        <v/>
      </c>
      <c r="M27" s="101"/>
      <c r="N27" s="51" t="str">
        <f t="shared" ref="N27" si="38">IF(OR(G27="",G27=0),"",E27/G27*K27)</f>
        <v/>
      </c>
      <c r="O27" s="101" t="str">
        <f t="shared" ref="O27" si="39">IF(N27="","",MIN(M27*K27,N27))</f>
        <v/>
      </c>
      <c r="P27" s="220" t="str">
        <f>IF(A27="","",VLOOKUP(A27,'Liste deroulante'!$A$3:$B$23,2,FALSE))</f>
        <v/>
      </c>
      <c r="Q27" s="51" t="str">
        <f t="shared" si="32"/>
        <v/>
      </c>
      <c r="R27" s="51" t="str">
        <f t="shared" ref="R27" si="40">IF(P27="","",(Q27+O27)*P27)</f>
        <v/>
      </c>
      <c r="T27" s="8"/>
      <c r="AB27" s="8"/>
      <c r="AC27" s="8"/>
      <c r="AD27" s="8"/>
      <c r="AE27" s="8"/>
    </row>
    <row r="28" spans="1:31" ht="15" customHeight="1" x14ac:dyDescent="0.25">
      <c r="A28" s="90"/>
      <c r="B28" s="91"/>
      <c r="C28" s="93"/>
      <c r="D28" s="175" t="str">
        <f t="shared" si="16"/>
        <v/>
      </c>
      <c r="E28" s="96"/>
      <c r="F28" s="97"/>
      <c r="G28" s="177" t="str">
        <f t="shared" si="17"/>
        <v/>
      </c>
      <c r="H28" s="48" t="str">
        <f t="shared" si="18"/>
        <v/>
      </c>
      <c r="I28" s="36"/>
      <c r="J28" s="100"/>
      <c r="K28" s="175" t="str">
        <f t="shared" si="19"/>
        <v/>
      </c>
      <c r="L28" s="48" t="str">
        <f t="shared" si="29"/>
        <v/>
      </c>
      <c r="M28" s="101"/>
      <c r="N28" s="51" t="str">
        <f t="shared" si="23"/>
        <v/>
      </c>
      <c r="O28" s="101" t="str">
        <f t="shared" si="21"/>
        <v/>
      </c>
      <c r="P28" s="220" t="str">
        <f>IF(A28="","",VLOOKUP(A28,'Liste deroulante'!$A$3:$B$23,2,FALSE))</f>
        <v/>
      </c>
      <c r="Q28" s="51" t="str">
        <f t="shared" si="32"/>
        <v/>
      </c>
      <c r="R28" s="51" t="str">
        <f t="shared" si="24"/>
        <v/>
      </c>
      <c r="AB28" s="8"/>
      <c r="AC28" s="8"/>
      <c r="AD28" s="8"/>
      <c r="AE28" s="8"/>
    </row>
    <row r="29" spans="1:31" ht="15" customHeight="1" x14ac:dyDescent="0.25">
      <c r="A29" s="111" t="s">
        <v>69</v>
      </c>
      <c r="B29" s="226"/>
      <c r="C29" s="227"/>
      <c r="D29" s="227"/>
      <c r="E29" s="227"/>
      <c r="F29" s="227"/>
      <c r="G29" s="227"/>
      <c r="H29" s="228"/>
      <c r="I29" s="36"/>
      <c r="J29" s="235"/>
      <c r="K29" s="236"/>
      <c r="L29" s="236"/>
      <c r="M29" s="236"/>
      <c r="N29" s="236"/>
      <c r="O29" s="236"/>
      <c r="P29" s="236"/>
      <c r="Q29" s="236"/>
      <c r="R29" s="237"/>
      <c r="AB29" s="8"/>
      <c r="AC29" s="8"/>
      <c r="AD29" s="8"/>
      <c r="AE29" s="8"/>
    </row>
    <row r="30" spans="1:31" ht="15" hidden="1" customHeight="1" outlineLevel="1" x14ac:dyDescent="0.25">
      <c r="A30" s="90"/>
      <c r="B30" s="91"/>
      <c r="C30" s="93"/>
      <c r="D30" s="175" t="str">
        <f t="shared" si="16"/>
        <v/>
      </c>
      <c r="E30" s="96"/>
      <c r="F30" s="97"/>
      <c r="G30" s="177" t="str">
        <f t="shared" si="17"/>
        <v/>
      </c>
      <c r="H30" s="48" t="str">
        <f t="shared" si="18"/>
        <v/>
      </c>
      <c r="I30" s="36"/>
      <c r="J30" s="100"/>
      <c r="K30" s="175" t="str">
        <f t="shared" si="19"/>
        <v/>
      </c>
      <c r="L30" s="48" t="str">
        <f>IF(OR(K30="",K30=0),"",50000*K30)</f>
        <v/>
      </c>
      <c r="M30" s="101"/>
      <c r="N30" s="51" t="str">
        <f t="shared" ref="N30:N35" si="41">IF(OR(G30="",G30=0),"",E30/G30*K30)</f>
        <v/>
      </c>
      <c r="O30" s="101" t="str">
        <f t="shared" si="21"/>
        <v/>
      </c>
      <c r="P30" s="220" t="str">
        <f>IF(A30="","",VLOOKUP(A30,'Liste deroulante'!$A$3:$B$23,2,FALSE))</f>
        <v/>
      </c>
      <c r="Q30" s="51" t="str">
        <f>IF(K30="","",10000/P30*K30)</f>
        <v/>
      </c>
      <c r="R30" s="51" t="str">
        <f t="shared" ref="R30:R35" si="42">IF(P30="","",(Q30+O30)*P30)</f>
        <v/>
      </c>
      <c r="W30" s="8"/>
      <c r="AA30" s="8"/>
      <c r="AB30" s="8"/>
      <c r="AC30" s="8"/>
      <c r="AD30" s="8"/>
      <c r="AE30" s="8"/>
    </row>
    <row r="31" spans="1:31" ht="15" hidden="1" customHeight="1" outlineLevel="1" x14ac:dyDescent="0.25">
      <c r="A31" s="90"/>
      <c r="B31" s="91"/>
      <c r="C31" s="93"/>
      <c r="D31" s="175" t="str">
        <f t="shared" ref="D31:D32" si="43">IF(C31="","",C31/220)</f>
        <v/>
      </c>
      <c r="E31" s="96"/>
      <c r="F31" s="97"/>
      <c r="G31" s="177" t="str">
        <f t="shared" ref="G31" si="44">IF(F31="","",F31/1820.04)</f>
        <v/>
      </c>
      <c r="H31" s="48" t="str">
        <f t="shared" ref="H31:H32" si="45">IF(OR(G31="",G31=0),"",E31/G31*D31)</f>
        <v/>
      </c>
      <c r="I31" s="36"/>
      <c r="J31" s="100"/>
      <c r="K31" s="175" t="str">
        <f t="shared" ref="K31:K32" si="46">IF(J31="","",J31/220)</f>
        <v/>
      </c>
      <c r="L31" s="48" t="str">
        <f t="shared" ref="L31:L35" si="47">IF(OR(K31="",K31=0),"",50000*K31)</f>
        <v/>
      </c>
      <c r="M31" s="101"/>
      <c r="N31" s="51" t="str">
        <f t="shared" ref="N31:N32" si="48">IF(OR(G31="",G31=0),"",E31/G31*K31)</f>
        <v/>
      </c>
      <c r="O31" s="101" t="str">
        <f t="shared" ref="O31:O32" si="49">IF(N31="","",MIN(M31*K31,N31))</f>
        <v/>
      </c>
      <c r="P31" s="220" t="str">
        <f>IF(A31="","",VLOOKUP(A31,'Liste deroulante'!$A$3:$B$23,2,FALSE))</f>
        <v/>
      </c>
      <c r="Q31" s="51" t="str">
        <f t="shared" ref="Q31:Q35" si="50">IF(K31="","",10000/P31*K31)</f>
        <v/>
      </c>
      <c r="R31" s="51" t="str">
        <f t="shared" ref="R31:R32" si="51">IF(P31="","",(Q31+O31)*P31)</f>
        <v/>
      </c>
      <c r="W31" s="8"/>
      <c r="AA31" s="8"/>
      <c r="AB31" s="8"/>
      <c r="AC31" s="8"/>
      <c r="AD31" s="8"/>
      <c r="AE31" s="8"/>
    </row>
    <row r="32" spans="1:31" ht="15" hidden="1" customHeight="1" outlineLevel="1" x14ac:dyDescent="0.25">
      <c r="A32" s="90"/>
      <c r="B32" s="91"/>
      <c r="C32" s="93"/>
      <c r="D32" s="175" t="str">
        <f t="shared" si="43"/>
        <v/>
      </c>
      <c r="E32" s="96"/>
      <c r="F32" s="97"/>
      <c r="G32" s="177"/>
      <c r="H32" s="48" t="str">
        <f t="shared" si="45"/>
        <v/>
      </c>
      <c r="I32" s="36"/>
      <c r="J32" s="100"/>
      <c r="K32" s="175" t="str">
        <f t="shared" si="46"/>
        <v/>
      </c>
      <c r="L32" s="48" t="str">
        <f t="shared" si="47"/>
        <v/>
      </c>
      <c r="M32" s="101"/>
      <c r="N32" s="51" t="str">
        <f t="shared" si="48"/>
        <v/>
      </c>
      <c r="O32" s="101" t="str">
        <f t="shared" si="49"/>
        <v/>
      </c>
      <c r="P32" s="220" t="str">
        <f>IF(A32="","",VLOOKUP(A32,'Liste deroulante'!$A$3:$B$23,2,FALSE))</f>
        <v/>
      </c>
      <c r="Q32" s="51" t="str">
        <f t="shared" si="50"/>
        <v/>
      </c>
      <c r="R32" s="51" t="str">
        <f t="shared" si="51"/>
        <v/>
      </c>
      <c r="W32" s="8"/>
      <c r="AA32" s="8"/>
      <c r="AB32" s="8"/>
      <c r="AC32" s="8"/>
      <c r="AD32" s="8"/>
      <c r="AE32" s="8"/>
    </row>
    <row r="33" spans="1:41" ht="15" hidden="1" customHeight="1" outlineLevel="1" x14ac:dyDescent="0.25">
      <c r="A33" s="90"/>
      <c r="B33" s="91"/>
      <c r="C33" s="93"/>
      <c r="D33" s="175" t="str">
        <f t="shared" si="16"/>
        <v/>
      </c>
      <c r="E33" s="96"/>
      <c r="F33" s="97"/>
      <c r="G33" s="177" t="str">
        <f t="shared" si="17"/>
        <v/>
      </c>
      <c r="H33" s="48" t="str">
        <f t="shared" si="18"/>
        <v/>
      </c>
      <c r="I33" s="36"/>
      <c r="J33" s="100"/>
      <c r="K33" s="175" t="str">
        <f t="shared" si="19"/>
        <v/>
      </c>
      <c r="L33" s="48" t="str">
        <f t="shared" si="47"/>
        <v/>
      </c>
      <c r="M33" s="101"/>
      <c r="N33" s="51" t="str">
        <f t="shared" si="41"/>
        <v/>
      </c>
      <c r="O33" s="101" t="str">
        <f t="shared" si="21"/>
        <v/>
      </c>
      <c r="P33" s="220" t="str">
        <f>IF(A33="","",VLOOKUP(A33,'Liste deroulante'!$A$3:$B$23,2,FALSE))</f>
        <v/>
      </c>
      <c r="Q33" s="51" t="str">
        <f t="shared" si="50"/>
        <v/>
      </c>
      <c r="R33" s="51" t="str">
        <f t="shared" si="42"/>
        <v/>
      </c>
      <c r="W33" s="8"/>
      <c r="AA33" s="8"/>
      <c r="AB33" s="8"/>
      <c r="AC33" s="8"/>
      <c r="AD33" s="8"/>
      <c r="AE33" s="8"/>
    </row>
    <row r="34" spans="1:41" ht="15" hidden="1" customHeight="1" outlineLevel="1" x14ac:dyDescent="0.25">
      <c r="A34" s="90"/>
      <c r="B34" s="91"/>
      <c r="C34" s="93"/>
      <c r="D34" s="175" t="str">
        <f t="shared" ref="D34" si="52">IF(C34="","",C34/220)</f>
        <v/>
      </c>
      <c r="E34" s="96"/>
      <c r="F34" s="97"/>
      <c r="G34" s="177" t="str">
        <f t="shared" ref="G34" si="53">IF(F34="","",F34/1820.04)</f>
        <v/>
      </c>
      <c r="H34" s="48" t="str">
        <f t="shared" ref="H34" si="54">IF(OR(G34="",G34=0),"",E34/G34*D34)</f>
        <v/>
      </c>
      <c r="I34" s="36"/>
      <c r="J34" s="100"/>
      <c r="K34" s="175" t="str">
        <f t="shared" ref="K34" si="55">IF(J34="","",J34/220)</f>
        <v/>
      </c>
      <c r="L34" s="48" t="str">
        <f t="shared" si="47"/>
        <v/>
      </c>
      <c r="M34" s="101"/>
      <c r="N34" s="51" t="str">
        <f t="shared" ref="N34" si="56">IF(OR(G34="",G34=0),"",E34/G34*K34)</f>
        <v/>
      </c>
      <c r="O34" s="101" t="str">
        <f t="shared" ref="O34" si="57">IF(N34="","",MIN(M34*K34,N34))</f>
        <v/>
      </c>
      <c r="P34" s="220" t="str">
        <f>IF(A34="","",VLOOKUP(A34,'Liste deroulante'!$A$3:$B$23,2,FALSE))</f>
        <v/>
      </c>
      <c r="Q34" s="51" t="str">
        <f t="shared" si="50"/>
        <v/>
      </c>
      <c r="R34" s="51" t="str">
        <f t="shared" ref="R34" si="58">IF(P34="","",(Q34+O34)*P34)</f>
        <v/>
      </c>
      <c r="W34" s="8"/>
      <c r="AA34" s="8"/>
      <c r="AB34" s="8"/>
      <c r="AC34" s="8"/>
      <c r="AD34" s="8"/>
      <c r="AE34" s="8"/>
    </row>
    <row r="35" spans="1:41" ht="15" hidden="1" customHeight="1" outlineLevel="1" x14ac:dyDescent="0.25">
      <c r="A35" s="90"/>
      <c r="B35" s="91"/>
      <c r="C35" s="93"/>
      <c r="D35" s="175" t="str">
        <f t="shared" si="16"/>
        <v/>
      </c>
      <c r="E35" s="96"/>
      <c r="F35" s="97"/>
      <c r="G35" s="177" t="str">
        <f t="shared" si="17"/>
        <v/>
      </c>
      <c r="H35" s="48" t="str">
        <f t="shared" si="18"/>
        <v/>
      </c>
      <c r="I35" s="36"/>
      <c r="J35" s="100"/>
      <c r="K35" s="175" t="str">
        <f t="shared" si="19"/>
        <v/>
      </c>
      <c r="L35" s="48" t="str">
        <f t="shared" si="47"/>
        <v/>
      </c>
      <c r="M35" s="101"/>
      <c r="N35" s="51" t="str">
        <f t="shared" si="41"/>
        <v/>
      </c>
      <c r="O35" s="101" t="str">
        <f t="shared" si="21"/>
        <v/>
      </c>
      <c r="P35" s="220" t="str">
        <f>IF(A35="","",VLOOKUP(A35,'Liste deroulante'!$A$3:$B$23,2,FALSE))</f>
        <v/>
      </c>
      <c r="Q35" s="51" t="str">
        <f t="shared" si="50"/>
        <v/>
      </c>
      <c r="R35" s="51" t="str">
        <f t="shared" si="42"/>
        <v/>
      </c>
      <c r="T35" s="14"/>
      <c r="AA35" s="8"/>
      <c r="AB35" s="8"/>
      <c r="AC35" s="8"/>
      <c r="AD35" s="8"/>
      <c r="AE35" s="8"/>
    </row>
    <row r="36" spans="1:41" ht="15" customHeight="1" collapsed="1" x14ac:dyDescent="0.25">
      <c r="A36" s="105" t="s">
        <v>70</v>
      </c>
      <c r="B36" s="112"/>
      <c r="C36" s="109">
        <f>SUM(C16:C21,C23:C28,C30:C35)</f>
        <v>0</v>
      </c>
      <c r="D36" s="176">
        <f>SUM(D16:D21,D23:D28,D30:D35)</f>
        <v>0</v>
      </c>
      <c r="E36" s="107"/>
      <c r="F36" s="106"/>
      <c r="G36" s="178">
        <f>SUM(G30:G35,G23:G28,G16:G21)</f>
        <v>0</v>
      </c>
      <c r="H36" s="107">
        <f>SUM(H16:H21,H23:H28,H30:H35)</f>
        <v>0</v>
      </c>
      <c r="I36" s="36"/>
      <c r="J36" s="113">
        <f>SUM(J16:J21,J23:J28,J30:J35)</f>
        <v>0</v>
      </c>
      <c r="K36" s="176">
        <f>SUM(K16:K21,K23:K28,K30:K35)</f>
        <v>0</v>
      </c>
      <c r="L36" s="114"/>
      <c r="M36" s="114"/>
      <c r="N36" s="114">
        <f>SUM(N16:N21,N23:N28,N30:N35)</f>
        <v>0</v>
      </c>
      <c r="O36" s="114">
        <f>SUM(O16:O21,O23:O28,O30:O35)</f>
        <v>0</v>
      </c>
      <c r="P36" s="115"/>
      <c r="Q36" s="114">
        <f>SUM(Q16:Q21,Q23:Q28,Q30:Q35)</f>
        <v>0</v>
      </c>
      <c r="R36" s="114">
        <f>SUM(R16:R21,R23:R28,R30:R35)</f>
        <v>0</v>
      </c>
      <c r="T36" s="8"/>
      <c r="U36" s="25"/>
      <c r="AA36" s="8"/>
      <c r="AB36" s="8"/>
      <c r="AC36" s="8"/>
      <c r="AD36" s="8"/>
      <c r="AE36" s="8"/>
    </row>
    <row r="37" spans="1:41" ht="35.25" customHeight="1" x14ac:dyDescent="0.25">
      <c r="A37" s="105"/>
      <c r="B37" s="229"/>
      <c r="C37" s="230"/>
      <c r="D37" s="230"/>
      <c r="E37" s="230"/>
      <c r="F37" s="230"/>
      <c r="G37" s="230"/>
      <c r="H37" s="231"/>
      <c r="I37" s="36"/>
      <c r="J37" s="180"/>
      <c r="K37" s="181"/>
      <c r="L37" s="181"/>
      <c r="M37" s="181"/>
      <c r="N37" s="183" t="s">
        <v>71</v>
      </c>
      <c r="O37" s="184" t="s">
        <v>72</v>
      </c>
      <c r="P37" s="188" t="s">
        <v>73</v>
      </c>
      <c r="Q37" s="181"/>
      <c r="R37" s="182"/>
      <c r="T37" s="8"/>
      <c r="U37" s="25"/>
      <c r="AA37" s="8"/>
      <c r="AB37" s="8"/>
      <c r="AC37" s="8"/>
      <c r="AD37" s="8"/>
      <c r="AE37" s="8"/>
    </row>
    <row r="38" spans="1:41" ht="15" customHeight="1" x14ac:dyDescent="0.25">
      <c r="A38" s="111" t="s">
        <v>67</v>
      </c>
      <c r="B38" s="226"/>
      <c r="C38" s="227"/>
      <c r="D38" s="227"/>
      <c r="E38" s="227"/>
      <c r="F38" s="227"/>
      <c r="G38" s="227"/>
      <c r="H38" s="228"/>
      <c r="I38" s="36"/>
      <c r="J38" s="238"/>
      <c r="K38" s="239"/>
      <c r="L38" s="239"/>
      <c r="M38" s="239"/>
      <c r="N38" s="239"/>
      <c r="O38" s="239"/>
      <c r="P38" s="239"/>
      <c r="Q38" s="239"/>
      <c r="R38" s="240"/>
      <c r="T38" s="8"/>
      <c r="AA38" s="8"/>
      <c r="AB38" s="8"/>
      <c r="AC38" s="8"/>
      <c r="AD38" s="8"/>
      <c r="AE38" s="8"/>
    </row>
    <row r="39" spans="1:41" ht="15" customHeight="1" x14ac:dyDescent="0.25">
      <c r="A39" s="61" t="s">
        <v>74</v>
      </c>
      <c r="B39" s="5"/>
      <c r="C39" s="5"/>
      <c r="D39" s="5"/>
      <c r="E39" s="47"/>
      <c r="F39" s="5"/>
      <c r="G39" s="5"/>
      <c r="H39" s="98"/>
      <c r="I39" s="36"/>
      <c r="J39" s="5"/>
      <c r="K39" s="5"/>
      <c r="L39" s="47"/>
      <c r="M39" s="52"/>
      <c r="N39" s="53">
        <f>H39</f>
        <v>0</v>
      </c>
      <c r="O39" s="103">
        <f>N39</f>
        <v>0</v>
      </c>
      <c r="P39" s="102"/>
      <c r="Q39" s="52"/>
      <c r="R39" s="50">
        <f>O39*P39</f>
        <v>0</v>
      </c>
      <c r="T39" s="8"/>
      <c r="AA39" s="8"/>
      <c r="AB39" s="8"/>
      <c r="AC39" s="8"/>
      <c r="AD39" s="8"/>
      <c r="AE39" s="8"/>
    </row>
    <row r="40" spans="1:41" ht="15" customHeight="1" x14ac:dyDescent="0.25">
      <c r="A40" s="111" t="s">
        <v>68</v>
      </c>
      <c r="B40" s="226"/>
      <c r="C40" s="227"/>
      <c r="D40" s="227"/>
      <c r="E40" s="227"/>
      <c r="F40" s="227"/>
      <c r="G40" s="227"/>
      <c r="H40" s="228"/>
      <c r="I40" s="36"/>
      <c r="J40" s="241"/>
      <c r="K40" s="242"/>
      <c r="L40" s="242"/>
      <c r="M40" s="242"/>
      <c r="N40" s="242"/>
      <c r="O40" s="242"/>
      <c r="P40" s="242"/>
      <c r="Q40" s="242"/>
      <c r="R40" s="243"/>
      <c r="T40" s="8"/>
      <c r="X40" s="20"/>
      <c r="AB40" s="8"/>
      <c r="AC40" s="8"/>
      <c r="AD40" s="8"/>
      <c r="AE40" s="8"/>
    </row>
    <row r="41" spans="1:41" ht="15" customHeight="1" x14ac:dyDescent="0.25">
      <c r="A41" s="61" t="s">
        <v>74</v>
      </c>
      <c r="B41" s="5"/>
      <c r="C41" s="5"/>
      <c r="D41" s="5"/>
      <c r="E41" s="47"/>
      <c r="F41" s="5"/>
      <c r="G41" s="5"/>
      <c r="H41" s="98"/>
      <c r="I41" s="36"/>
      <c r="J41" s="5"/>
      <c r="K41" s="5"/>
      <c r="L41" s="47"/>
      <c r="M41" s="52"/>
      <c r="N41" s="53">
        <f>H41</f>
        <v>0</v>
      </c>
      <c r="O41" s="103">
        <f>N41</f>
        <v>0</v>
      </c>
      <c r="P41" s="102"/>
      <c r="Q41" s="52"/>
      <c r="R41" s="50">
        <f>O41*P41</f>
        <v>0</v>
      </c>
      <c r="T41" s="8"/>
      <c r="Y41" s="19"/>
      <c r="AA41" s="8"/>
      <c r="AB41" s="8"/>
      <c r="AC41" s="8"/>
      <c r="AD41" s="8"/>
      <c r="AE41" s="8"/>
    </row>
    <row r="42" spans="1:41" ht="15" customHeight="1" x14ac:dyDescent="0.25">
      <c r="A42" s="111" t="s">
        <v>69</v>
      </c>
      <c r="B42" s="226"/>
      <c r="C42" s="227"/>
      <c r="D42" s="227"/>
      <c r="E42" s="227"/>
      <c r="F42" s="227"/>
      <c r="G42" s="227"/>
      <c r="H42" s="228"/>
      <c r="I42" s="36"/>
      <c r="J42" s="241"/>
      <c r="K42" s="242"/>
      <c r="L42" s="242"/>
      <c r="M42" s="242"/>
      <c r="N42" s="242"/>
      <c r="O42" s="242"/>
      <c r="P42" s="242"/>
      <c r="Q42" s="242"/>
      <c r="R42" s="243"/>
      <c r="U42" s="26"/>
      <c r="AA42" s="8"/>
      <c r="AB42" s="8"/>
      <c r="AC42" s="8"/>
      <c r="AD42" s="8"/>
      <c r="AE42" s="8"/>
    </row>
    <row r="43" spans="1:41" ht="15" customHeight="1" x14ac:dyDescent="0.25">
      <c r="A43" s="61" t="s">
        <v>74</v>
      </c>
      <c r="B43" s="5"/>
      <c r="C43" s="5"/>
      <c r="D43" s="5"/>
      <c r="E43" s="47"/>
      <c r="F43" s="5"/>
      <c r="G43" s="5"/>
      <c r="H43" s="98"/>
      <c r="I43" s="36"/>
      <c r="J43" s="5"/>
      <c r="K43" s="5"/>
      <c r="L43" s="47"/>
      <c r="M43" s="52"/>
      <c r="N43" s="53">
        <f>H43</f>
        <v>0</v>
      </c>
      <c r="O43" s="103">
        <f>N43</f>
        <v>0</v>
      </c>
      <c r="P43" s="102"/>
      <c r="Q43" s="52"/>
      <c r="R43" s="50">
        <f>O43*P43</f>
        <v>0</v>
      </c>
      <c r="T43" s="8"/>
      <c r="AA43" s="8"/>
      <c r="AB43" s="8"/>
      <c r="AC43" s="4"/>
      <c r="AD43" s="4"/>
      <c r="AE43" s="8"/>
    </row>
    <row r="44" spans="1:41" ht="15" customHeight="1" x14ac:dyDescent="0.25">
      <c r="A44" s="105" t="s">
        <v>75</v>
      </c>
      <c r="B44" s="226"/>
      <c r="C44" s="227"/>
      <c r="D44" s="227"/>
      <c r="E44" s="227"/>
      <c r="F44" s="227"/>
      <c r="G44" s="228"/>
      <c r="H44" s="107">
        <f>H39+H41+H43</f>
        <v>0</v>
      </c>
      <c r="I44" s="36"/>
      <c r="J44" s="106"/>
      <c r="K44" s="106"/>
      <c r="L44" s="107"/>
      <c r="M44" s="114"/>
      <c r="N44" s="118">
        <f>N39+N41+N43</f>
        <v>0</v>
      </c>
      <c r="O44" s="118">
        <f>O39+O41+O43</f>
        <v>0</v>
      </c>
      <c r="P44" s="116"/>
      <c r="Q44" s="114"/>
      <c r="R44" s="118">
        <f>R39+R41+R43</f>
        <v>0</v>
      </c>
      <c r="T44" s="26"/>
      <c r="V44" s="29"/>
      <c r="AA44" s="8"/>
      <c r="AB44" s="8"/>
      <c r="AC44" s="8"/>
      <c r="AE44" s="8"/>
    </row>
    <row r="45" spans="1:41" ht="25.5" customHeight="1" x14ac:dyDescent="0.25">
      <c r="A45" s="218" t="s">
        <v>127</v>
      </c>
      <c r="B45" s="215"/>
      <c r="C45" s="216"/>
      <c r="D45" s="216"/>
      <c r="E45" s="216"/>
      <c r="F45" s="216"/>
      <c r="G45" s="217"/>
      <c r="H45" s="219">
        <f>H44+H36</f>
        <v>0</v>
      </c>
      <c r="I45" s="36"/>
      <c r="J45" s="216"/>
      <c r="K45" s="216"/>
      <c r="L45" s="216"/>
      <c r="M45" s="216"/>
      <c r="N45" s="216"/>
      <c r="O45" s="216"/>
      <c r="P45" s="116"/>
      <c r="Q45" s="216"/>
      <c r="R45" s="216"/>
      <c r="T45" s="26"/>
      <c r="V45" s="29"/>
      <c r="AA45" s="8"/>
      <c r="AB45" s="8"/>
      <c r="AC45" s="8"/>
      <c r="AE45" s="8"/>
    </row>
    <row r="46" spans="1:41" ht="30.75" customHeight="1" x14ac:dyDescent="0.25">
      <c r="A46" s="221" t="s">
        <v>126</v>
      </c>
      <c r="B46" s="232"/>
      <c r="C46" s="233"/>
      <c r="D46" s="233"/>
      <c r="E46" s="233"/>
      <c r="F46" s="233"/>
      <c r="G46" s="234"/>
      <c r="H46" s="108">
        <f>G36*10000</f>
        <v>0</v>
      </c>
      <c r="I46" s="39"/>
      <c r="J46" s="119"/>
      <c r="K46" s="119"/>
      <c r="L46" s="120"/>
      <c r="M46" s="121"/>
      <c r="N46" s="121">
        <f>N36+N44</f>
        <v>0</v>
      </c>
      <c r="O46" s="121">
        <f>O36+O44</f>
        <v>0</v>
      </c>
      <c r="P46" s="117"/>
      <c r="Q46" s="121">
        <f>Q36</f>
        <v>0</v>
      </c>
      <c r="R46" s="121">
        <f>R36+R44</f>
        <v>0</v>
      </c>
      <c r="U46" s="28"/>
      <c r="Z46" s="18"/>
      <c r="AA46" s="8"/>
      <c r="AB46" s="8"/>
      <c r="AC46" s="4"/>
      <c r="AD46" s="4"/>
      <c r="AE46" s="8"/>
    </row>
    <row r="47" spans="1:41" s="4" customFormat="1" ht="18.75" x14ac:dyDescent="0.25">
      <c r="A47" s="37"/>
      <c r="B47" s="37"/>
      <c r="C47" s="37"/>
      <c r="D47" s="37"/>
      <c r="E47" s="37"/>
      <c r="F47" s="37"/>
      <c r="G47" s="37"/>
      <c r="H47" s="37"/>
      <c r="I47" s="36"/>
      <c r="J47"/>
      <c r="K47" s="20"/>
      <c r="L47" s="35"/>
      <c r="M47" s="35"/>
      <c r="N47" s="35"/>
      <c r="O47" s="35"/>
      <c r="P47" s="38"/>
      <c r="Q47" s="35"/>
      <c r="R47"/>
      <c r="S47"/>
      <c r="Y47" s="8"/>
      <c r="Z47" s="8"/>
      <c r="AA47" s="8"/>
      <c r="AE47" s="8"/>
      <c r="AF47"/>
      <c r="AG47"/>
      <c r="AH47"/>
      <c r="AI47"/>
      <c r="AJ47"/>
      <c r="AK47"/>
      <c r="AL47"/>
      <c r="AM47"/>
      <c r="AN47"/>
      <c r="AO47"/>
    </row>
    <row r="48" spans="1:41" s="4" customFormat="1" ht="18.75" x14ac:dyDescent="0.25">
      <c r="A48" s="8"/>
      <c r="C48" s="44"/>
      <c r="D48" s="40"/>
      <c r="E48" s="41"/>
      <c r="F48"/>
      <c r="G48" s="40"/>
      <c r="H48" s="41"/>
      <c r="I48"/>
      <c r="J48" s="6"/>
      <c r="K48" s="122" t="s">
        <v>76</v>
      </c>
      <c r="L48" s="123"/>
      <c r="M48" s="123"/>
      <c r="N48" s="123"/>
      <c r="O48" s="124"/>
      <c r="P48" s="125"/>
      <c r="Q48" s="104">
        <v>0</v>
      </c>
      <c r="R48"/>
      <c r="S48"/>
      <c r="Y48" s="8"/>
      <c r="Z48" s="8"/>
      <c r="AA48" s="8"/>
      <c r="AE48" s="8"/>
      <c r="AF48"/>
      <c r="AG48"/>
      <c r="AH48"/>
      <c r="AI48"/>
      <c r="AJ48"/>
      <c r="AK48"/>
      <c r="AL48"/>
      <c r="AM48"/>
      <c r="AN48"/>
      <c r="AO48"/>
    </row>
    <row r="49" spans="1:42" s="4" customFormat="1" ht="18.75" x14ac:dyDescent="0.25">
      <c r="A49" s="37"/>
      <c r="B49" s="37"/>
      <c r="C49" s="37"/>
      <c r="D49" s="37"/>
      <c r="E49" s="37"/>
      <c r="F49" s="37"/>
      <c r="G49" s="37"/>
      <c r="H49" s="37"/>
      <c r="I49" s="36"/>
      <c r="J49"/>
      <c r="K49" s="20"/>
      <c r="L49" s="35"/>
      <c r="M49" s="35"/>
      <c r="N49" s="35"/>
      <c r="O49" s="35"/>
      <c r="P49" s="38"/>
      <c r="Q49" s="35"/>
      <c r="R49"/>
      <c r="S49"/>
      <c r="Y49" s="8"/>
      <c r="Z49" s="8"/>
      <c r="AA49" s="8"/>
      <c r="AE49" s="8"/>
      <c r="AF49"/>
      <c r="AG49"/>
      <c r="AH49"/>
      <c r="AI49"/>
      <c r="AJ49"/>
      <c r="AK49"/>
      <c r="AL49"/>
      <c r="AM49"/>
      <c r="AN49"/>
      <c r="AO49"/>
    </row>
    <row r="50" spans="1:42" ht="24.75" customHeight="1" thickBot="1" x14ac:dyDescent="0.3">
      <c r="A50" s="4"/>
      <c r="B50" s="4"/>
      <c r="C50" s="4"/>
      <c r="K50" s="128" t="s">
        <v>77</v>
      </c>
      <c r="L50" s="128"/>
      <c r="M50" s="129"/>
      <c r="N50" s="129"/>
      <c r="O50" s="130"/>
      <c r="P50" s="131"/>
      <c r="Q50" s="131"/>
      <c r="R50" s="86"/>
      <c r="T50" s="4"/>
      <c r="X50"/>
      <c r="Z50"/>
      <c r="AB50" s="8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ht="33.75" customHeight="1" x14ac:dyDescent="0.25">
      <c r="A51" s="4"/>
      <c r="B51" s="40"/>
      <c r="C51" s="41"/>
      <c r="E51" s="42"/>
      <c r="G51" s="42"/>
      <c r="H51" s="43"/>
      <c r="I51" s="26"/>
      <c r="J51" s="4"/>
      <c r="K51" s="68"/>
      <c r="L51" s="62" t="s">
        <v>78</v>
      </c>
      <c r="M51" s="62" t="s">
        <v>79</v>
      </c>
      <c r="N51" s="62" t="s">
        <v>80</v>
      </c>
      <c r="O51" s="62" t="s">
        <v>81</v>
      </c>
      <c r="P51" s="62" t="s">
        <v>82</v>
      </c>
      <c r="Q51" s="69" t="s">
        <v>83</v>
      </c>
      <c r="R51" s="30"/>
      <c r="S51" s="4"/>
      <c r="X51" s="17"/>
      <c r="Y51"/>
      <c r="Z51"/>
      <c r="AA51" s="8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2" ht="20.25" customHeight="1" x14ac:dyDescent="0.25">
      <c r="J52" s="4"/>
      <c r="K52" s="70" t="s">
        <v>84</v>
      </c>
      <c r="L52" s="71">
        <f>SUM(IF(SUM(C16:C21)=0,0,1),IF(SUM(C23:C28)=0,0,1),IF(SUM(C30:C35)=0,0,1))</f>
        <v>0</v>
      </c>
      <c r="M52" s="72" t="e">
        <f>ROUND(D36,2)/L52</f>
        <v>#DIV/0!</v>
      </c>
      <c r="N52" s="73">
        <f>D36*10000</f>
        <v>0</v>
      </c>
      <c r="O52" s="73">
        <f>H36</f>
        <v>0</v>
      </c>
      <c r="P52" s="73">
        <f>H44</f>
        <v>0</v>
      </c>
      <c r="Q52" s="132"/>
      <c r="R52" s="31"/>
      <c r="S52" s="24"/>
      <c r="X52" s="17"/>
      <c r="Y52"/>
      <c r="Z52"/>
      <c r="AA52" s="8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2" s="4" customFormat="1" ht="20.25" customHeight="1" thickBot="1" x14ac:dyDescent="0.3">
      <c r="K53" s="75" t="s">
        <v>85</v>
      </c>
      <c r="L53" s="76">
        <f>SUM(IF(SUM(J16:J21)=0,0,1),IF(SUM(J23:J28)=0,0,1),IF(SUM(J30:J35)=0,0,1))</f>
        <v>0</v>
      </c>
      <c r="M53" s="77" t="e">
        <f>ROUND(K36,2)/L53</f>
        <v>#DIV/0!</v>
      </c>
      <c r="N53" s="78">
        <f>K36*10000</f>
        <v>0</v>
      </c>
      <c r="O53" s="78">
        <f>O36</f>
        <v>0</v>
      </c>
      <c r="P53" s="78">
        <f>O44</f>
        <v>0</v>
      </c>
      <c r="Q53" s="79">
        <f>Q36</f>
        <v>0</v>
      </c>
      <c r="R53" s="32"/>
      <c r="S53"/>
      <c r="U53"/>
      <c r="V53"/>
      <c r="W53"/>
      <c r="X53"/>
      <c r="Y53"/>
      <c r="Z53" s="8"/>
      <c r="AA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2" s="4" customFormat="1" ht="12.75" customHeight="1" thickBot="1" x14ac:dyDescent="0.3">
      <c r="K54" s="22"/>
      <c r="L54" s="22"/>
      <c r="M54" s="22"/>
      <c r="N54" s="22"/>
      <c r="O54" s="22"/>
      <c r="P54" s="22"/>
      <c r="Q54" s="22"/>
      <c r="R54"/>
      <c r="S54"/>
      <c r="U54"/>
      <c r="V54"/>
      <c r="Z54" s="8"/>
      <c r="AA54"/>
      <c r="AC54"/>
      <c r="AD54"/>
    </row>
    <row r="55" spans="1:42" ht="4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222" t="s">
        <v>86</v>
      </c>
      <c r="L55" s="223"/>
      <c r="M55" s="172" t="e">
        <f>R46/(O46+Q46)</f>
        <v>#DIV/0!</v>
      </c>
      <c r="N55" s="189" t="s">
        <v>87</v>
      </c>
      <c r="O55" s="190">
        <f>O46+Q46</f>
        <v>0</v>
      </c>
      <c r="P55" s="191" t="s">
        <v>88</v>
      </c>
      <c r="Q55" s="192">
        <f>O52+P52+Q53</f>
        <v>0</v>
      </c>
      <c r="T55" s="4"/>
      <c r="U55" s="4"/>
      <c r="V55" s="4"/>
      <c r="W55" s="4"/>
      <c r="X55" s="4"/>
      <c r="Y55" s="4"/>
      <c r="Z55" s="33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42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224" t="s">
        <v>89</v>
      </c>
      <c r="L56" s="225"/>
      <c r="M56" s="173" t="e">
        <f>(O55-Q48)/O55</f>
        <v>#DIV/0!</v>
      </c>
      <c r="N56" s="193" t="s">
        <v>90</v>
      </c>
      <c r="O56" s="194" t="e">
        <f>ROUND(MIN(M55:M56),4)</f>
        <v>#DIV/0!</v>
      </c>
      <c r="P56" s="195" t="s">
        <v>91</v>
      </c>
      <c r="Q56" s="196" t="e">
        <f>O56*O55</f>
        <v>#DIV/0!</v>
      </c>
      <c r="R56" s="27"/>
      <c r="X56" s="4"/>
      <c r="Y56" s="4"/>
      <c r="Z56" s="34"/>
      <c r="AF56" s="4"/>
      <c r="AG56" s="4"/>
      <c r="AH56" s="4"/>
      <c r="AI56" s="4"/>
      <c r="AJ56" s="4"/>
      <c r="AK56" s="4"/>
      <c r="AL56" s="4"/>
      <c r="AM56" s="4"/>
      <c r="AN56" s="4"/>
    </row>
    <row r="57" spans="1:42" ht="31.15" customHeight="1" thickBo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6"/>
      <c r="L57" s="46"/>
      <c r="M57" s="46"/>
      <c r="N57" s="197" t="s">
        <v>92</v>
      </c>
      <c r="O57" s="198">
        <f>J36/220*50000+P53+Q53</f>
        <v>0</v>
      </c>
      <c r="P57" s="199" t="s">
        <v>93</v>
      </c>
      <c r="Q57" s="200">
        <f>J36/220*80000+P53+Q53</f>
        <v>0</v>
      </c>
      <c r="R57" s="21"/>
      <c r="X57"/>
      <c r="Y57" s="4"/>
      <c r="Z57" s="7"/>
      <c r="AG57" s="4"/>
      <c r="AH57" s="4"/>
      <c r="AI57" s="4"/>
      <c r="AJ57" s="4"/>
      <c r="AK57" s="4"/>
      <c r="AL57" s="4"/>
      <c r="AM57" s="4"/>
      <c r="AN57" s="4"/>
    </row>
  </sheetData>
  <mergeCells count="23">
    <mergeCell ref="A1:H1"/>
    <mergeCell ref="A6:H6"/>
    <mergeCell ref="A11:H11"/>
    <mergeCell ref="J11:R11"/>
    <mergeCell ref="B42:H42"/>
    <mergeCell ref="J12:R12"/>
    <mergeCell ref="A12:H12"/>
    <mergeCell ref="K55:L55"/>
    <mergeCell ref="K56:L56"/>
    <mergeCell ref="B15:H15"/>
    <mergeCell ref="B22:H22"/>
    <mergeCell ref="B29:H29"/>
    <mergeCell ref="B38:H38"/>
    <mergeCell ref="B40:H40"/>
    <mergeCell ref="B37:H37"/>
    <mergeCell ref="B44:G44"/>
    <mergeCell ref="B46:G46"/>
    <mergeCell ref="J15:R15"/>
    <mergeCell ref="J22:R22"/>
    <mergeCell ref="J29:R29"/>
    <mergeCell ref="J38:R38"/>
    <mergeCell ref="J40:R40"/>
    <mergeCell ref="J42:R42"/>
  </mergeCells>
  <pageMargins left="0.25" right="0.25" top="0.75" bottom="0.75" header="0.3" footer="0.3"/>
  <pageSetup paperSize="8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'Liste deroulante'!$A$3:$A$23</xm:f>
          </x14:formula1>
          <xm:sqref>A16:A21 A23:A28 A30:A35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8"/>
  <sheetViews>
    <sheetView topLeftCell="D9" zoomScale="80" zoomScaleNormal="80" workbookViewId="0">
      <selection activeCell="U34" sqref="U34"/>
    </sheetView>
  </sheetViews>
  <sheetFormatPr baseColWidth="10" defaultColWidth="11.42578125" defaultRowHeight="15" x14ac:dyDescent="0.25"/>
  <cols>
    <col min="1" max="1" width="24" customWidth="1"/>
    <col min="2" max="2" width="16.140625" customWidth="1"/>
    <col min="3" max="3" width="12.5703125" customWidth="1"/>
    <col min="4" max="4" width="14.7109375" customWidth="1"/>
    <col min="5" max="5" width="15.140625" customWidth="1"/>
    <col min="6" max="6" width="14.7109375" customWidth="1"/>
    <col min="7" max="7" width="16.42578125" customWidth="1"/>
    <col min="8" max="8" width="18" customWidth="1"/>
    <col min="9" max="9" width="11" customWidth="1"/>
    <col min="10" max="10" width="15.140625" customWidth="1"/>
    <col min="11" max="11" width="17.42578125" customWidth="1"/>
    <col min="12" max="12" width="13.7109375" customWidth="1"/>
    <col min="13" max="13" width="16" customWidth="1"/>
    <col min="14" max="14" width="16.85546875" customWidth="1"/>
    <col min="15" max="15" width="17.7109375" customWidth="1"/>
    <col min="16" max="16" width="17.5703125" customWidth="1"/>
    <col min="17" max="18" width="16.42578125" customWidth="1"/>
    <col min="19" max="19" width="13.28515625" customWidth="1"/>
    <col min="20" max="20" width="13.5703125" customWidth="1"/>
    <col min="21" max="21" width="12.7109375" customWidth="1"/>
    <col min="23" max="23" width="12.85546875" customWidth="1"/>
    <col min="24" max="24" width="11.5703125" style="8"/>
    <col min="25" max="25" width="13.85546875" style="8" bestFit="1" customWidth="1"/>
    <col min="26" max="26" width="11.5703125" style="8"/>
    <col min="27" max="27" width="13" bestFit="1" customWidth="1"/>
  </cols>
  <sheetData>
    <row r="1" spans="1:41" ht="70.5" customHeight="1" x14ac:dyDescent="0.25">
      <c r="A1" s="244" t="s">
        <v>28</v>
      </c>
      <c r="B1" s="244"/>
      <c r="C1" s="244"/>
      <c r="D1" s="244"/>
      <c r="E1" s="244"/>
      <c r="F1" s="244"/>
      <c r="G1" s="244"/>
      <c r="H1" s="244"/>
      <c r="Q1" s="208" t="s">
        <v>29</v>
      </c>
    </row>
    <row r="2" spans="1:41" x14ac:dyDescent="0.25">
      <c r="A2" t="s">
        <v>30</v>
      </c>
    </row>
    <row r="3" spans="1:41" x14ac:dyDescent="0.25">
      <c r="A3" t="s">
        <v>31</v>
      </c>
      <c r="L3" s="14"/>
    </row>
    <row r="4" spans="1:41" x14ac:dyDescent="0.25">
      <c r="AA4" s="8"/>
      <c r="AB4" s="8"/>
      <c r="AC4" s="8"/>
      <c r="AD4" s="8"/>
      <c r="AE4" s="8"/>
    </row>
    <row r="5" spans="1:41" s="6" customFormat="1" ht="14.25" customHeight="1" x14ac:dyDescent="0.25">
      <c r="A5"/>
      <c r="B5"/>
      <c r="C5"/>
      <c r="D5"/>
      <c r="E5"/>
      <c r="F5"/>
      <c r="G5"/>
      <c r="H5"/>
      <c r="I5" s="13"/>
      <c r="J5" s="13"/>
      <c r="K5" s="13"/>
      <c r="O5" s="8"/>
      <c r="P5" s="8"/>
      <c r="Q5" s="8"/>
      <c r="R5"/>
      <c r="V5"/>
      <c r="W5"/>
      <c r="X5"/>
      <c r="Y5"/>
      <c r="Z5"/>
      <c r="AA5" s="8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1" s="6" customFormat="1" ht="15.75" x14ac:dyDescent="0.25">
      <c r="A6" s="254" t="s">
        <v>94</v>
      </c>
      <c r="B6" s="254"/>
      <c r="C6" s="254"/>
      <c r="D6" s="254"/>
      <c r="E6" s="254"/>
      <c r="F6" s="254"/>
      <c r="G6" s="254"/>
      <c r="H6" s="254"/>
      <c r="I6" s="13"/>
      <c r="J6" s="203" t="s">
        <v>95</v>
      </c>
      <c r="K6" s="13"/>
      <c r="V6"/>
      <c r="W6"/>
      <c r="X6"/>
      <c r="Y6"/>
      <c r="Z6"/>
      <c r="AA6" s="8"/>
      <c r="AB6"/>
      <c r="AC6"/>
    </row>
    <row r="7" spans="1:41" x14ac:dyDescent="0.25">
      <c r="A7" s="201" t="s">
        <v>96</v>
      </c>
      <c r="B7" s="202"/>
      <c r="C7" s="202"/>
      <c r="D7" s="202"/>
      <c r="E7" s="13"/>
      <c r="F7" s="13"/>
      <c r="G7" s="13"/>
      <c r="H7" s="13"/>
      <c r="J7" s="126" t="s">
        <v>97</v>
      </c>
      <c r="K7" s="126"/>
      <c r="L7" s="127"/>
      <c r="M7" s="127"/>
      <c r="W7" s="23"/>
      <c r="X7" s="23"/>
      <c r="Y7"/>
    </row>
    <row r="8" spans="1:41" s="3" customFormat="1" x14ac:dyDescent="0.25">
      <c r="A8" s="13"/>
      <c r="B8" s="13"/>
      <c r="C8" s="13"/>
      <c r="D8" s="13"/>
      <c r="E8" s="13"/>
      <c r="F8" s="13"/>
      <c r="G8" s="13"/>
      <c r="H8" s="13"/>
      <c r="I8"/>
      <c r="N8" s="9"/>
      <c r="O8" s="9"/>
      <c r="Y8" s="8"/>
      <c r="Z8" s="8"/>
      <c r="AA8" s="8"/>
      <c r="AB8" s="8"/>
      <c r="AC8" s="8"/>
      <c r="AD8" s="8"/>
      <c r="AE8" s="8"/>
    </row>
    <row r="9" spans="1:41" s="3" customFormat="1" x14ac:dyDescent="0.25">
      <c r="A9" s="204" t="s">
        <v>98</v>
      </c>
      <c r="B9" s="205"/>
      <c r="C9" s="205"/>
      <c r="D9" s="205"/>
      <c r="E9" s="205"/>
      <c r="F9" s="206"/>
      <c r="G9" s="206"/>
      <c r="H9" s="206"/>
      <c r="I9"/>
      <c r="J9"/>
      <c r="K9"/>
      <c r="N9" s="207"/>
    </row>
    <row r="10" spans="1:41" x14ac:dyDescent="0.25">
      <c r="V10" s="8"/>
      <c r="W10" s="23"/>
      <c r="X10" s="23"/>
      <c r="Y10"/>
      <c r="AC10" s="2"/>
      <c r="AD10" s="2"/>
    </row>
    <row r="11" spans="1:41" ht="18.75" x14ac:dyDescent="0.3">
      <c r="A11" s="255" t="s">
        <v>36</v>
      </c>
      <c r="B11" s="255"/>
      <c r="C11" s="255"/>
      <c r="D11" s="255"/>
      <c r="E11" s="255"/>
      <c r="F11" s="255"/>
      <c r="G11" s="255"/>
      <c r="H11" s="255"/>
      <c r="I11" s="60"/>
      <c r="J11" s="247" t="s">
        <v>36</v>
      </c>
      <c r="K11" s="247"/>
      <c r="L11" s="247"/>
      <c r="M11" s="247"/>
      <c r="N11" s="247"/>
      <c r="O11" s="247"/>
      <c r="P11" s="247"/>
      <c r="Q11" s="247"/>
      <c r="R11" s="139"/>
      <c r="V11" s="8"/>
      <c r="W11" s="23"/>
      <c r="Y11"/>
      <c r="AC11" s="2"/>
      <c r="AD11" s="2"/>
    </row>
    <row r="12" spans="1:41" ht="18.75" customHeight="1" x14ac:dyDescent="0.3">
      <c r="A12" s="255" t="s">
        <v>99</v>
      </c>
      <c r="B12" s="255"/>
      <c r="C12" s="255"/>
      <c r="D12" s="255"/>
      <c r="E12" s="255"/>
      <c r="F12" s="255"/>
      <c r="G12" s="255"/>
      <c r="H12" s="255"/>
      <c r="I12" s="60"/>
      <c r="J12" s="247" t="s">
        <v>100</v>
      </c>
      <c r="K12" s="247"/>
      <c r="L12" s="247"/>
      <c r="M12" s="247"/>
      <c r="N12" s="247"/>
      <c r="O12" s="247"/>
      <c r="P12" s="247"/>
      <c r="Q12" s="247"/>
      <c r="R12" s="139"/>
    </row>
    <row r="13" spans="1:41" s="2" customFormat="1" ht="137.25" customHeight="1" x14ac:dyDescent="0.25">
      <c r="A13" s="12" t="s">
        <v>39</v>
      </c>
      <c r="B13" s="1" t="s">
        <v>101</v>
      </c>
      <c r="C13" s="12" t="s">
        <v>102</v>
      </c>
      <c r="D13" s="12" t="s">
        <v>103</v>
      </c>
      <c r="E13" s="12" t="s">
        <v>104</v>
      </c>
      <c r="F13" s="12" t="s">
        <v>105</v>
      </c>
      <c r="G13" s="12" t="s">
        <v>106</v>
      </c>
      <c r="H13" s="1" t="s">
        <v>107</v>
      </c>
      <c r="I13" s="60"/>
      <c r="J13" s="12" t="s">
        <v>108</v>
      </c>
      <c r="K13" s="12" t="s">
        <v>109</v>
      </c>
      <c r="L13" s="12" t="s">
        <v>110</v>
      </c>
      <c r="M13" s="12" t="s">
        <v>111</v>
      </c>
      <c r="N13" s="1" t="s">
        <v>51</v>
      </c>
      <c r="O13" s="12" t="s">
        <v>52</v>
      </c>
      <c r="P13" s="12" t="s">
        <v>112</v>
      </c>
      <c r="Q13" s="12" t="s">
        <v>54</v>
      </c>
      <c r="R13" s="140"/>
      <c r="S13"/>
      <c r="X13" s="15"/>
      <c r="Y13" s="15"/>
      <c r="Z13" s="15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2" customFormat="1" ht="14.45" customHeight="1" x14ac:dyDescent="0.25">
      <c r="A14" s="111" t="s">
        <v>67</v>
      </c>
      <c r="B14" s="226"/>
      <c r="C14" s="227"/>
      <c r="D14" s="227"/>
      <c r="E14" s="227"/>
      <c r="F14" s="227"/>
      <c r="G14" s="227"/>
      <c r="H14" s="228"/>
      <c r="I14" s="60"/>
      <c r="J14" s="248"/>
      <c r="K14" s="249"/>
      <c r="L14" s="249"/>
      <c r="M14" s="249"/>
      <c r="N14" s="249"/>
      <c r="O14" s="249"/>
      <c r="P14" s="249"/>
      <c r="Q14" s="250"/>
      <c r="R14" s="141"/>
      <c r="X14" s="15"/>
      <c r="Y14" s="15"/>
      <c r="Z14" s="15"/>
      <c r="AC14"/>
      <c r="AD14"/>
    </row>
    <row r="15" spans="1:41" ht="14.45" customHeight="1" x14ac:dyDescent="0.25">
      <c r="A15" s="90"/>
      <c r="B15" s="91"/>
      <c r="C15" s="92"/>
      <c r="D15" s="175" t="str">
        <f t="shared" ref="D15:D34" si="0">IF(C15="","",C15/220)</f>
        <v/>
      </c>
      <c r="E15" s="94"/>
      <c r="F15" s="135"/>
      <c r="G15" s="177" t="str">
        <f t="shared" ref="G15:G20" si="1">IF(F15="","",F15/1820.04)</f>
        <v/>
      </c>
      <c r="H15" s="48" t="str">
        <f t="shared" ref="H15:H34" si="2">IF(OR(G15="",G15=0),"",E15/G15*D15)</f>
        <v/>
      </c>
      <c r="I15" s="60"/>
      <c r="J15" s="133"/>
      <c r="K15" s="175" t="str">
        <f>IF(J15="","",J15/220)</f>
        <v/>
      </c>
      <c r="L15" s="48" t="str">
        <f>IF(OR(K15="",K15=0),"",50000*K15)</f>
        <v/>
      </c>
      <c r="M15" s="101"/>
      <c r="N15" s="51" t="str">
        <f t="shared" ref="N15:N34" si="3">IF(OR(G15="",G15=0),"",E15/G15*K15)</f>
        <v/>
      </c>
      <c r="O15" s="101" t="str">
        <f t="shared" ref="O15:O34" si="4">IF(N15="","",MIN(M15*K15,N15))</f>
        <v/>
      </c>
      <c r="P15" s="220" t="str">
        <f>IF(A15="","",VLOOKUP(A15,'Liste deroulante'!$A$3:$B$23,2,FALSE))</f>
        <v/>
      </c>
      <c r="Q15" s="51" t="str">
        <f>IF(K15="","",10000/P15*K15)</f>
        <v/>
      </c>
      <c r="R15" s="142"/>
      <c r="S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4.45" customHeight="1" x14ac:dyDescent="0.25">
      <c r="A16" s="90"/>
      <c r="B16" s="91"/>
      <c r="C16" s="92"/>
      <c r="D16" s="175" t="str">
        <f t="shared" si="0"/>
        <v/>
      </c>
      <c r="E16" s="94"/>
      <c r="F16" s="95"/>
      <c r="G16" s="177" t="str">
        <f t="shared" si="1"/>
        <v/>
      </c>
      <c r="H16" s="48" t="str">
        <f t="shared" si="2"/>
        <v/>
      </c>
      <c r="I16" s="60"/>
      <c r="J16" s="100"/>
      <c r="K16" s="175" t="str">
        <f t="shared" ref="K16:K34" si="5">IF(J16="","",J16/220)</f>
        <v/>
      </c>
      <c r="L16" s="48" t="str">
        <f t="shared" ref="L16:L20" si="6">IF(OR(K16="",K16=0),"",50000*K16)</f>
        <v/>
      </c>
      <c r="M16" s="101"/>
      <c r="N16" s="51" t="str">
        <f>IF(OR(G16="",G16=0),"",E16/G16*K16)</f>
        <v/>
      </c>
      <c r="O16" s="101" t="str">
        <f>IF(N16="","",MIN(M16*K16,N16))</f>
        <v/>
      </c>
      <c r="P16" s="220" t="str">
        <f>IF(A16="","",VLOOKUP(A16,'Liste deroulante'!$A$3:$B$23,2,FALSE))</f>
        <v/>
      </c>
      <c r="Q16" s="51" t="str">
        <f t="shared" ref="Q16:Q20" si="7">IF(K16="","",10000/P16*K16)</f>
        <v/>
      </c>
      <c r="R16" s="142"/>
    </row>
    <row r="17" spans="1:26" ht="14.45" customHeight="1" x14ac:dyDescent="0.25">
      <c r="A17" s="90"/>
      <c r="B17" s="91"/>
      <c r="C17" s="92"/>
      <c r="D17" s="175" t="str">
        <f t="shared" si="0"/>
        <v/>
      </c>
      <c r="E17" s="94"/>
      <c r="F17" s="95"/>
      <c r="G17" s="177" t="str">
        <f t="shared" si="1"/>
        <v/>
      </c>
      <c r="H17" s="48" t="str">
        <f t="shared" si="2"/>
        <v/>
      </c>
      <c r="I17" s="60"/>
      <c r="J17" s="100"/>
      <c r="K17" s="175" t="str">
        <f>IF(J17="","",J17/220)</f>
        <v/>
      </c>
      <c r="L17" s="48" t="str">
        <f>IF(OR(K17="",K17=0),"",50000*K17)</f>
        <v/>
      </c>
      <c r="M17" s="101"/>
      <c r="N17" s="51" t="str">
        <f>IF(OR(G17="",G17=0),"",E17/G17*K17)</f>
        <v/>
      </c>
      <c r="O17" s="101" t="str">
        <f>IF(N17="","",MIN(M17*K17,N17))</f>
        <v/>
      </c>
      <c r="P17" s="220" t="str">
        <f>IF(A17="","",VLOOKUP(A17,'Liste deroulante'!$A$3:$B$23,2,FALSE))</f>
        <v/>
      </c>
      <c r="Q17" s="51" t="str">
        <f t="shared" si="7"/>
        <v/>
      </c>
      <c r="R17" s="142"/>
    </row>
    <row r="18" spans="1:26" ht="14.45" customHeight="1" x14ac:dyDescent="0.25">
      <c r="A18" s="90"/>
      <c r="B18" s="91"/>
      <c r="C18" s="92"/>
      <c r="D18" s="175" t="str">
        <f>IF(C18="","",C18/220)</f>
        <v/>
      </c>
      <c r="E18" s="94"/>
      <c r="F18" s="95"/>
      <c r="G18" s="177" t="str">
        <f t="shared" si="1"/>
        <v/>
      </c>
      <c r="H18" s="48" t="str">
        <f t="shared" si="2"/>
        <v/>
      </c>
      <c r="I18" s="60"/>
      <c r="J18" s="100"/>
      <c r="K18" s="175" t="str">
        <f t="shared" si="5"/>
        <v/>
      </c>
      <c r="L18" s="48" t="str">
        <f t="shared" si="6"/>
        <v/>
      </c>
      <c r="M18" s="101"/>
      <c r="N18" s="51" t="str">
        <f>IF(OR(G18="",G18=0),"",E18/G18*K18)</f>
        <v/>
      </c>
      <c r="O18" s="101" t="str">
        <f t="shared" si="4"/>
        <v/>
      </c>
      <c r="P18" s="220" t="str">
        <f>IF(A18="","",VLOOKUP(A18,'Liste deroulante'!$A$3:$B$23,2,FALSE))</f>
        <v/>
      </c>
      <c r="Q18" s="51" t="str">
        <f t="shared" si="7"/>
        <v/>
      </c>
      <c r="R18" s="142"/>
    </row>
    <row r="19" spans="1:26" ht="14.45" customHeight="1" x14ac:dyDescent="0.25">
      <c r="A19" s="90"/>
      <c r="B19" s="91"/>
      <c r="C19" s="92"/>
      <c r="D19" s="175" t="str">
        <f t="shared" si="0"/>
        <v/>
      </c>
      <c r="E19" s="94"/>
      <c r="F19" s="95"/>
      <c r="G19" s="177" t="str">
        <f t="shared" si="1"/>
        <v/>
      </c>
      <c r="H19" s="48" t="str">
        <f t="shared" si="2"/>
        <v/>
      </c>
      <c r="I19" s="60"/>
      <c r="J19" s="100"/>
      <c r="K19" s="175" t="str">
        <f>IF(J19="","",J19/220)</f>
        <v/>
      </c>
      <c r="L19" s="48" t="str">
        <f>IF(OR(K19="",K19=0),"",50000*K19)</f>
        <v/>
      </c>
      <c r="M19" s="101"/>
      <c r="N19" s="51" t="str">
        <f t="shared" si="3"/>
        <v/>
      </c>
      <c r="O19" s="101" t="str">
        <f t="shared" si="4"/>
        <v/>
      </c>
      <c r="P19" s="220" t="str">
        <f>IF(A19="","",VLOOKUP(A19,'Liste deroulante'!$A$3:$B$23,2,FALSE))</f>
        <v/>
      </c>
      <c r="Q19" s="51" t="str">
        <f t="shared" si="7"/>
        <v/>
      </c>
      <c r="R19" s="142"/>
    </row>
    <row r="20" spans="1:26" ht="14.45" customHeight="1" x14ac:dyDescent="0.25">
      <c r="A20" s="90"/>
      <c r="B20" s="134"/>
      <c r="C20" s="92"/>
      <c r="D20" s="175" t="str">
        <f t="shared" si="0"/>
        <v/>
      </c>
      <c r="E20" s="136"/>
      <c r="F20" s="137"/>
      <c r="G20" s="177" t="str">
        <f t="shared" si="1"/>
        <v/>
      </c>
      <c r="H20" s="48" t="str">
        <f t="shared" si="2"/>
        <v/>
      </c>
      <c r="I20" s="60"/>
      <c r="J20" s="133"/>
      <c r="K20" s="175" t="str">
        <f t="shared" si="5"/>
        <v/>
      </c>
      <c r="L20" s="48" t="str">
        <f t="shared" si="6"/>
        <v/>
      </c>
      <c r="M20" s="101"/>
      <c r="N20" s="51" t="str">
        <f t="shared" si="3"/>
        <v/>
      </c>
      <c r="O20" s="101" t="str">
        <f t="shared" si="4"/>
        <v/>
      </c>
      <c r="P20" s="220" t="str">
        <f>IF(A20="","",VLOOKUP(A20,'Liste deroulante'!$A$3:$B$23,2,FALSE))</f>
        <v/>
      </c>
      <c r="Q20" s="51" t="str">
        <f t="shared" si="7"/>
        <v/>
      </c>
      <c r="R20" s="142"/>
    </row>
    <row r="21" spans="1:26" ht="14.45" customHeight="1" x14ac:dyDescent="0.25">
      <c r="A21" s="111" t="s">
        <v>68</v>
      </c>
      <c r="B21" s="226"/>
      <c r="C21" s="227"/>
      <c r="D21" s="227"/>
      <c r="E21" s="227"/>
      <c r="F21" s="227"/>
      <c r="G21" s="227"/>
      <c r="H21" s="228"/>
      <c r="I21" s="60"/>
      <c r="J21" s="248"/>
      <c r="K21" s="249"/>
      <c r="L21" s="249"/>
      <c r="M21" s="249"/>
      <c r="N21" s="249"/>
      <c r="O21" s="249"/>
      <c r="P21" s="249"/>
      <c r="Q21" s="250"/>
      <c r="R21" s="143"/>
    </row>
    <row r="22" spans="1:26" ht="14.45" customHeight="1" x14ac:dyDescent="0.25">
      <c r="A22" s="90"/>
      <c r="B22" s="91"/>
      <c r="C22" s="92"/>
      <c r="D22" s="175" t="str">
        <f t="shared" si="0"/>
        <v/>
      </c>
      <c r="E22" s="94"/>
      <c r="F22" s="137"/>
      <c r="G22" s="177" t="str">
        <f t="shared" ref="G22:G27" si="8">IF(F22="","",F22/1820.04)</f>
        <v/>
      </c>
      <c r="H22" s="48" t="str">
        <f t="shared" si="2"/>
        <v/>
      </c>
      <c r="I22" s="60"/>
      <c r="J22" s="133"/>
      <c r="K22" s="175" t="str">
        <f t="shared" si="5"/>
        <v/>
      </c>
      <c r="L22" s="48" t="str">
        <f>IF(OR(K22="",K22=0),"",50000*K22)</f>
        <v/>
      </c>
      <c r="M22" s="101"/>
      <c r="N22" s="51" t="str">
        <f t="shared" si="3"/>
        <v/>
      </c>
      <c r="O22" s="101" t="str">
        <f t="shared" si="4"/>
        <v/>
      </c>
      <c r="P22" s="220" t="str">
        <f>IF(A22="","",VLOOKUP(A22,'Liste deroulante'!$A$3:$B$23,2,FALSE))</f>
        <v/>
      </c>
      <c r="Q22" s="51" t="str">
        <f>IF(K22="","",10000/P22*K22)</f>
        <v/>
      </c>
      <c r="R22" s="142"/>
    </row>
    <row r="23" spans="1:26" ht="14.45" customHeight="1" x14ac:dyDescent="0.25">
      <c r="A23" s="90"/>
      <c r="B23" s="91"/>
      <c r="C23" s="92"/>
      <c r="D23" s="175" t="str">
        <f t="shared" si="0"/>
        <v/>
      </c>
      <c r="E23" s="136"/>
      <c r="F23" s="137"/>
      <c r="G23" s="177" t="str">
        <f t="shared" si="8"/>
        <v/>
      </c>
      <c r="H23" s="48" t="str">
        <f t="shared" si="2"/>
        <v/>
      </c>
      <c r="I23" s="60"/>
      <c r="J23" s="133"/>
      <c r="K23" s="175" t="str">
        <f t="shared" si="5"/>
        <v/>
      </c>
      <c r="L23" s="48" t="str">
        <f t="shared" ref="L23:L27" si="9">IF(OR(K23="",K23=0),"",50000*K23)</f>
        <v/>
      </c>
      <c r="M23" s="101"/>
      <c r="N23" s="51" t="str">
        <f t="shared" si="3"/>
        <v/>
      </c>
      <c r="O23" s="101" t="str">
        <f t="shared" si="4"/>
        <v/>
      </c>
      <c r="P23" s="220" t="str">
        <f>IF(A23="","",VLOOKUP(A23,'Liste deroulante'!$A$3:$B$23,2,FALSE))</f>
        <v/>
      </c>
      <c r="Q23" s="51" t="str">
        <f t="shared" ref="Q23:Q27" si="10">IF(K23="","",10000/P23*K23)</f>
        <v/>
      </c>
      <c r="R23" s="142"/>
    </row>
    <row r="24" spans="1:26" ht="14.45" customHeight="1" x14ac:dyDescent="0.25">
      <c r="A24" s="90"/>
      <c r="B24" s="91"/>
      <c r="C24" s="92"/>
      <c r="D24" s="175" t="str">
        <f t="shared" si="0"/>
        <v/>
      </c>
      <c r="E24" s="94"/>
      <c r="F24" s="95"/>
      <c r="G24" s="177" t="str">
        <f t="shared" si="8"/>
        <v/>
      </c>
      <c r="H24" s="48" t="str">
        <f t="shared" si="2"/>
        <v/>
      </c>
      <c r="I24" s="60"/>
      <c r="J24" s="100"/>
      <c r="K24" s="175" t="str">
        <f t="shared" si="5"/>
        <v/>
      </c>
      <c r="L24" s="48" t="str">
        <f t="shared" si="9"/>
        <v/>
      </c>
      <c r="M24" s="101"/>
      <c r="N24" s="51" t="str">
        <f t="shared" si="3"/>
        <v/>
      </c>
      <c r="O24" s="101" t="str">
        <f t="shared" si="4"/>
        <v/>
      </c>
      <c r="P24" s="220" t="str">
        <f>IF(A24="","",VLOOKUP(A24,'Liste deroulante'!$A$3:$B$23,2,FALSE))</f>
        <v/>
      </c>
      <c r="Q24" s="51" t="str">
        <f t="shared" si="10"/>
        <v/>
      </c>
      <c r="R24" s="142"/>
    </row>
    <row r="25" spans="1:26" ht="14.45" customHeight="1" x14ac:dyDescent="0.25">
      <c r="A25" s="90"/>
      <c r="B25" s="91"/>
      <c r="C25" s="92"/>
      <c r="D25" s="175" t="str">
        <f t="shared" si="0"/>
        <v/>
      </c>
      <c r="E25" s="136"/>
      <c r="F25" s="137"/>
      <c r="G25" s="177" t="str">
        <f t="shared" si="8"/>
        <v/>
      </c>
      <c r="H25" s="48" t="str">
        <f t="shared" si="2"/>
        <v/>
      </c>
      <c r="I25" s="60"/>
      <c r="J25" s="133"/>
      <c r="K25" s="175" t="str">
        <f t="shared" si="5"/>
        <v/>
      </c>
      <c r="L25" s="48" t="str">
        <f t="shared" si="9"/>
        <v/>
      </c>
      <c r="M25" s="101"/>
      <c r="N25" s="51" t="str">
        <f t="shared" si="3"/>
        <v/>
      </c>
      <c r="O25" s="101" t="str">
        <f t="shared" si="4"/>
        <v/>
      </c>
      <c r="P25" s="220" t="str">
        <f>IF(A25="","",VLOOKUP(A25,'Liste deroulante'!$A$3:$B$23,2,FALSE))</f>
        <v/>
      </c>
      <c r="Q25" s="51" t="str">
        <f t="shared" si="10"/>
        <v/>
      </c>
      <c r="R25" s="142"/>
    </row>
    <row r="26" spans="1:26" ht="14.45" customHeight="1" x14ac:dyDescent="0.25">
      <c r="A26" s="90"/>
      <c r="B26" s="91"/>
      <c r="C26" s="92"/>
      <c r="D26" s="175" t="str">
        <f t="shared" si="0"/>
        <v/>
      </c>
      <c r="E26" s="94"/>
      <c r="F26" s="95"/>
      <c r="G26" s="177" t="str">
        <f t="shared" si="8"/>
        <v/>
      </c>
      <c r="H26" s="48" t="str">
        <f t="shared" si="2"/>
        <v/>
      </c>
      <c r="I26" s="60"/>
      <c r="J26" s="100"/>
      <c r="K26" s="175" t="str">
        <f t="shared" si="5"/>
        <v/>
      </c>
      <c r="L26" s="48" t="str">
        <f t="shared" si="9"/>
        <v/>
      </c>
      <c r="M26" s="101"/>
      <c r="N26" s="51" t="str">
        <f t="shared" si="3"/>
        <v/>
      </c>
      <c r="O26" s="101" t="str">
        <f t="shared" si="4"/>
        <v/>
      </c>
      <c r="P26" s="220" t="str">
        <f>IF(A26="","",VLOOKUP(A26,'Liste deroulante'!$A$3:$B$23,2,FALSE))</f>
        <v/>
      </c>
      <c r="Q26" s="51" t="str">
        <f t="shared" si="10"/>
        <v/>
      </c>
      <c r="R26" s="142"/>
    </row>
    <row r="27" spans="1:26" ht="14.45" customHeight="1" x14ac:dyDescent="0.25">
      <c r="A27" s="90"/>
      <c r="B27" s="134"/>
      <c r="C27" s="92"/>
      <c r="D27" s="175" t="str">
        <f t="shared" si="0"/>
        <v/>
      </c>
      <c r="E27" s="136"/>
      <c r="F27" s="137"/>
      <c r="G27" s="177" t="str">
        <f t="shared" si="8"/>
        <v/>
      </c>
      <c r="H27" s="48" t="str">
        <f t="shared" si="2"/>
        <v/>
      </c>
      <c r="I27" s="60"/>
      <c r="J27" s="133"/>
      <c r="K27" s="175" t="str">
        <f t="shared" si="5"/>
        <v/>
      </c>
      <c r="L27" s="48" t="str">
        <f t="shared" si="9"/>
        <v/>
      </c>
      <c r="M27" s="101"/>
      <c r="N27" s="51" t="str">
        <f t="shared" si="3"/>
        <v/>
      </c>
      <c r="O27" s="101" t="str">
        <f t="shared" si="4"/>
        <v/>
      </c>
      <c r="P27" s="220" t="str">
        <f>IF(A27="","",VLOOKUP(A27,'Liste deroulante'!$A$3:$B$23,2,FALSE))</f>
        <v/>
      </c>
      <c r="Q27" s="51" t="str">
        <f t="shared" si="10"/>
        <v/>
      </c>
      <c r="R27" s="142"/>
    </row>
    <row r="28" spans="1:26" ht="14.45" customHeight="1" x14ac:dyDescent="0.25">
      <c r="A28" s="111" t="s">
        <v>69</v>
      </c>
      <c r="B28" s="226"/>
      <c r="C28" s="227"/>
      <c r="D28" s="227"/>
      <c r="E28" s="227"/>
      <c r="F28" s="227"/>
      <c r="G28" s="227"/>
      <c r="H28" s="228"/>
      <c r="I28" s="60"/>
      <c r="J28" s="248"/>
      <c r="K28" s="249"/>
      <c r="L28" s="249"/>
      <c r="M28" s="249"/>
      <c r="N28" s="249"/>
      <c r="O28" s="249"/>
      <c r="P28" s="249"/>
      <c r="Q28" s="250"/>
      <c r="R28" s="144"/>
      <c r="X28"/>
      <c r="Y28"/>
      <c r="Z28"/>
    </row>
    <row r="29" spans="1:26" ht="14.45" customHeight="1" x14ac:dyDescent="0.25">
      <c r="A29" s="90"/>
      <c r="B29" s="134"/>
      <c r="C29" s="92"/>
      <c r="D29" s="175" t="str">
        <f t="shared" si="0"/>
        <v/>
      </c>
      <c r="E29" s="136"/>
      <c r="F29" s="137"/>
      <c r="G29" s="177" t="str">
        <f t="shared" ref="G29:G34" si="11">IF(F29="","",F29/1820.04)</f>
        <v/>
      </c>
      <c r="H29" s="48" t="str">
        <f t="shared" si="2"/>
        <v/>
      </c>
      <c r="I29" s="60"/>
      <c r="J29" s="133"/>
      <c r="K29" s="175" t="str">
        <f t="shared" si="5"/>
        <v/>
      </c>
      <c r="L29" s="48" t="str">
        <f>IF(OR(K29="",K29=0),"",50000*K29)</f>
        <v/>
      </c>
      <c r="M29" s="164"/>
      <c r="N29" s="51" t="str">
        <f t="shared" si="3"/>
        <v/>
      </c>
      <c r="O29" s="101" t="str">
        <f t="shared" si="4"/>
        <v/>
      </c>
      <c r="P29" s="220" t="str">
        <f>IF(A29="","",VLOOKUP(A29,'Liste deroulante'!$A$3:$B$23,2,FALSE))</f>
        <v/>
      </c>
      <c r="Q29" s="51" t="str">
        <f>IF(K29="","",10000/P29*K29)</f>
        <v/>
      </c>
      <c r="R29" s="142" t="str">
        <f t="shared" ref="R29:R34" si="12">IF(P29="","",(Q29+O29)*P29)</f>
        <v/>
      </c>
      <c r="X29"/>
      <c r="Y29"/>
      <c r="Z29"/>
    </row>
    <row r="30" spans="1:26" ht="14.45" customHeight="1" x14ac:dyDescent="0.25">
      <c r="A30" s="90"/>
      <c r="B30" s="134"/>
      <c r="C30" s="92"/>
      <c r="D30" s="175" t="str">
        <f t="shared" si="0"/>
        <v/>
      </c>
      <c r="E30" s="136"/>
      <c r="F30" s="137"/>
      <c r="G30" s="177" t="str">
        <f t="shared" si="11"/>
        <v/>
      </c>
      <c r="H30" s="48" t="str">
        <f t="shared" si="2"/>
        <v/>
      </c>
      <c r="I30" s="60"/>
      <c r="J30" s="158"/>
      <c r="K30" s="175" t="str">
        <f t="shared" si="5"/>
        <v/>
      </c>
      <c r="L30" s="48" t="str">
        <f t="shared" ref="L30:L34" si="13">IF(OR(K30="",K30=0),"",50000*K30)</f>
        <v/>
      </c>
      <c r="M30" s="164"/>
      <c r="N30" s="51" t="str">
        <f t="shared" si="3"/>
        <v/>
      </c>
      <c r="O30" s="101" t="str">
        <f t="shared" si="4"/>
        <v/>
      </c>
      <c r="P30" s="220" t="str">
        <f>IF(A30="","",VLOOKUP(A30,'Liste deroulante'!$A$3:$B$23,2,FALSE))</f>
        <v/>
      </c>
      <c r="Q30" s="51" t="str">
        <f t="shared" ref="Q30:Q34" si="14">IF(K30="","",10000/P30*K30)</f>
        <v/>
      </c>
      <c r="R30" s="142" t="str">
        <f t="shared" si="12"/>
        <v/>
      </c>
      <c r="X30"/>
      <c r="Y30"/>
      <c r="Z30"/>
    </row>
    <row r="31" spans="1:26" ht="14.45" customHeight="1" x14ac:dyDescent="0.25">
      <c r="A31" s="90"/>
      <c r="B31" s="134"/>
      <c r="C31" s="92"/>
      <c r="D31" s="175" t="str">
        <f t="shared" si="0"/>
        <v/>
      </c>
      <c r="E31" s="136"/>
      <c r="F31" s="137"/>
      <c r="G31" s="177" t="str">
        <f t="shared" si="11"/>
        <v/>
      </c>
      <c r="H31" s="48" t="str">
        <f t="shared" si="2"/>
        <v/>
      </c>
      <c r="I31" s="60"/>
      <c r="J31" s="158"/>
      <c r="K31" s="175" t="str">
        <f t="shared" si="5"/>
        <v/>
      </c>
      <c r="L31" s="48" t="str">
        <f t="shared" si="13"/>
        <v/>
      </c>
      <c r="M31" s="164"/>
      <c r="N31" s="51" t="str">
        <f t="shared" si="3"/>
        <v/>
      </c>
      <c r="O31" s="101" t="str">
        <f t="shared" si="4"/>
        <v/>
      </c>
      <c r="P31" s="220" t="str">
        <f>IF(A31="","",VLOOKUP(A31,'Liste deroulante'!$A$3:$B$23,2,FALSE))</f>
        <v/>
      </c>
      <c r="Q31" s="51" t="str">
        <f t="shared" si="14"/>
        <v/>
      </c>
      <c r="R31" s="142" t="str">
        <f t="shared" si="12"/>
        <v/>
      </c>
      <c r="X31"/>
      <c r="Y31"/>
      <c r="Z31"/>
    </row>
    <row r="32" spans="1:26" ht="14.45" customHeight="1" x14ac:dyDescent="0.25">
      <c r="A32" s="90"/>
      <c r="B32" s="134"/>
      <c r="C32" s="92"/>
      <c r="D32" s="175" t="str">
        <f t="shared" si="0"/>
        <v/>
      </c>
      <c r="E32" s="136"/>
      <c r="F32" s="137"/>
      <c r="G32" s="177" t="str">
        <f t="shared" si="11"/>
        <v/>
      </c>
      <c r="H32" s="48" t="str">
        <f t="shared" si="2"/>
        <v/>
      </c>
      <c r="I32" s="60"/>
      <c r="J32" s="158"/>
      <c r="K32" s="175" t="str">
        <f t="shared" si="5"/>
        <v/>
      </c>
      <c r="L32" s="48" t="str">
        <f t="shared" si="13"/>
        <v/>
      </c>
      <c r="M32" s="164"/>
      <c r="N32" s="51" t="str">
        <f t="shared" si="3"/>
        <v/>
      </c>
      <c r="O32" s="101" t="str">
        <f t="shared" si="4"/>
        <v/>
      </c>
      <c r="P32" s="220" t="str">
        <f>IF(A32="","",VLOOKUP(A32,'Liste deroulante'!$A$3:$B$23,2,FALSE))</f>
        <v/>
      </c>
      <c r="Q32" s="51" t="str">
        <f t="shared" si="14"/>
        <v/>
      </c>
      <c r="R32" s="142" t="str">
        <f t="shared" si="12"/>
        <v/>
      </c>
      <c r="X32"/>
      <c r="Y32"/>
      <c r="Z32"/>
    </row>
    <row r="33" spans="1:41" ht="14.45" customHeight="1" x14ac:dyDescent="0.25">
      <c r="A33" s="90"/>
      <c r="B33" s="134"/>
      <c r="C33" s="92"/>
      <c r="D33" s="175" t="str">
        <f t="shared" si="0"/>
        <v/>
      </c>
      <c r="E33" s="136"/>
      <c r="F33" s="137"/>
      <c r="G33" s="177" t="str">
        <f t="shared" si="11"/>
        <v/>
      </c>
      <c r="H33" s="48" t="str">
        <f t="shared" si="2"/>
        <v/>
      </c>
      <c r="I33" s="60"/>
      <c r="J33" s="158"/>
      <c r="K33" s="175" t="str">
        <f t="shared" si="5"/>
        <v/>
      </c>
      <c r="L33" s="48" t="str">
        <f t="shared" si="13"/>
        <v/>
      </c>
      <c r="M33" s="164"/>
      <c r="N33" s="51" t="str">
        <f t="shared" si="3"/>
        <v/>
      </c>
      <c r="O33" s="101" t="str">
        <f t="shared" si="4"/>
        <v/>
      </c>
      <c r="P33" s="220" t="str">
        <f>IF(A33="","",VLOOKUP(A33,'Liste deroulante'!$A$3:$B$23,2,FALSE))</f>
        <v/>
      </c>
      <c r="Q33" s="51" t="str">
        <f t="shared" si="14"/>
        <v/>
      </c>
      <c r="R33" s="142" t="str">
        <f t="shared" si="12"/>
        <v/>
      </c>
      <c r="X33"/>
      <c r="Y33"/>
      <c r="Z33"/>
    </row>
    <row r="34" spans="1:41" ht="14.45" customHeight="1" x14ac:dyDescent="0.25">
      <c r="A34" s="90"/>
      <c r="B34" s="134"/>
      <c r="C34" s="92"/>
      <c r="D34" s="175" t="str">
        <f t="shared" si="0"/>
        <v/>
      </c>
      <c r="E34" s="136"/>
      <c r="F34" s="137"/>
      <c r="G34" s="177" t="str">
        <f t="shared" si="11"/>
        <v/>
      </c>
      <c r="H34" s="48" t="str">
        <f t="shared" si="2"/>
        <v/>
      </c>
      <c r="I34" s="60"/>
      <c r="J34" s="133"/>
      <c r="K34" s="175" t="str">
        <f t="shared" si="5"/>
        <v/>
      </c>
      <c r="L34" s="48" t="str">
        <f t="shared" si="13"/>
        <v/>
      </c>
      <c r="M34" s="101"/>
      <c r="N34" s="51" t="str">
        <f t="shared" si="3"/>
        <v/>
      </c>
      <c r="O34" s="101" t="str">
        <f t="shared" si="4"/>
        <v/>
      </c>
      <c r="P34" s="220" t="str">
        <f>IF(A34="","",VLOOKUP(A34,'Liste deroulante'!$A$3:$B$23,2,FALSE))</f>
        <v/>
      </c>
      <c r="Q34" s="51" t="str">
        <f t="shared" si="14"/>
        <v/>
      </c>
      <c r="R34" s="142" t="str">
        <f t="shared" si="12"/>
        <v/>
      </c>
      <c r="X34"/>
      <c r="Y34"/>
      <c r="Z34"/>
    </row>
    <row r="35" spans="1:41" ht="14.45" customHeight="1" x14ac:dyDescent="0.25">
      <c r="A35" s="150" t="s">
        <v>113</v>
      </c>
      <c r="B35" s="153"/>
      <c r="C35" s="109">
        <f>SUM(C15:C20,C22:C27,C29:C34)</f>
        <v>0</v>
      </c>
      <c r="D35" s="176">
        <f>SUM(D15:D20,D22:D27,D29:D34)</f>
        <v>0</v>
      </c>
      <c r="E35" s="157"/>
      <c r="F35" s="150"/>
      <c r="G35" s="176"/>
      <c r="H35" s="114">
        <f>SUM(H15:H20,H22:H27,H29:H34)</f>
        <v>0</v>
      </c>
      <c r="I35" s="60"/>
      <c r="J35" s="110">
        <f>SUM(J15:J20,J22:J27,J29:J34)</f>
        <v>0</v>
      </c>
      <c r="K35" s="176">
        <f>SUM(K15:K20,K22:K27,K29:K34)</f>
        <v>0</v>
      </c>
      <c r="L35" s="114"/>
      <c r="M35" s="114"/>
      <c r="N35" s="114">
        <f>SUM(N15:N20,N22:N27,N29:N34)</f>
        <v>0</v>
      </c>
      <c r="O35" s="114">
        <f>SUM(O15:O20,O22:O27,O29:O34)</f>
        <v>0</v>
      </c>
      <c r="P35" s="115"/>
      <c r="Q35" s="114">
        <f>SUM(Q15:Q20,Q22:Q27,Q29:Q34)</f>
        <v>0</v>
      </c>
      <c r="R35" s="145"/>
      <c r="X35"/>
      <c r="Y35"/>
      <c r="Z35"/>
    </row>
    <row r="36" spans="1:41" ht="49.9" customHeight="1" x14ac:dyDescent="0.25">
      <c r="A36" s="150"/>
      <c r="B36" s="251"/>
      <c r="C36" s="252"/>
      <c r="D36" s="252"/>
      <c r="E36" s="252"/>
      <c r="F36" s="252"/>
      <c r="G36" s="252"/>
      <c r="H36" s="253"/>
      <c r="I36" s="60"/>
      <c r="J36" s="186"/>
      <c r="K36" s="179"/>
      <c r="L36" s="187"/>
      <c r="M36" s="187"/>
      <c r="N36" s="183" t="s">
        <v>71</v>
      </c>
      <c r="O36" s="184" t="s">
        <v>72</v>
      </c>
      <c r="P36" s="188" t="s">
        <v>73</v>
      </c>
      <c r="Q36" s="185"/>
      <c r="R36" s="145"/>
      <c r="X36"/>
      <c r="Y36"/>
      <c r="Z36"/>
    </row>
    <row r="37" spans="1:41" ht="14.45" customHeight="1" x14ac:dyDescent="0.25">
      <c r="A37" s="111" t="s">
        <v>67</v>
      </c>
      <c r="B37" s="226"/>
      <c r="C37" s="227"/>
      <c r="D37" s="227"/>
      <c r="E37" s="227"/>
      <c r="F37" s="227"/>
      <c r="G37" s="227"/>
      <c r="H37" s="228"/>
      <c r="I37" s="60"/>
      <c r="J37" s="248"/>
      <c r="K37" s="249"/>
      <c r="L37" s="249"/>
      <c r="M37" s="249"/>
      <c r="N37" s="249"/>
      <c r="O37" s="249"/>
      <c r="P37" s="249"/>
      <c r="Q37" s="250"/>
      <c r="R37" s="146"/>
      <c r="X37"/>
      <c r="Y37"/>
      <c r="Z37"/>
    </row>
    <row r="38" spans="1:41" ht="14.45" customHeight="1" x14ac:dyDescent="0.25">
      <c r="A38" s="61" t="s">
        <v>74</v>
      </c>
      <c r="B38" s="11"/>
      <c r="C38" s="11"/>
      <c r="D38" s="11"/>
      <c r="E38" s="52"/>
      <c r="F38" s="11"/>
      <c r="G38" s="11"/>
      <c r="H38" s="138"/>
      <c r="I38" s="60"/>
      <c r="J38" s="11"/>
      <c r="K38" s="11"/>
      <c r="L38" s="52"/>
      <c r="M38" s="52"/>
      <c r="N38" s="49">
        <f>H38</f>
        <v>0</v>
      </c>
      <c r="O38" s="165">
        <f>N38</f>
        <v>0</v>
      </c>
      <c r="P38" s="102"/>
      <c r="Q38" s="52"/>
      <c r="R38" s="146"/>
      <c r="X38"/>
      <c r="Y38"/>
      <c r="Z38"/>
    </row>
    <row r="39" spans="1:41" ht="14.45" customHeight="1" x14ac:dyDescent="0.25">
      <c r="A39" s="111" t="s">
        <v>68</v>
      </c>
      <c r="B39" s="226"/>
      <c r="C39" s="227"/>
      <c r="D39" s="227"/>
      <c r="E39" s="227"/>
      <c r="F39" s="227"/>
      <c r="G39" s="227"/>
      <c r="H39" s="228"/>
      <c r="I39" s="60"/>
      <c r="J39" s="248"/>
      <c r="K39" s="249"/>
      <c r="L39" s="249"/>
      <c r="M39" s="249"/>
      <c r="N39" s="249"/>
      <c r="O39" s="249"/>
      <c r="P39" s="249"/>
      <c r="Q39" s="250"/>
      <c r="R39" s="147"/>
      <c r="X39"/>
      <c r="Y39"/>
      <c r="Z39"/>
    </row>
    <row r="40" spans="1:41" ht="14.45" customHeight="1" x14ac:dyDescent="0.25">
      <c r="A40" s="61" t="s">
        <v>74</v>
      </c>
      <c r="B40" s="11"/>
      <c r="C40" s="11"/>
      <c r="D40" s="11"/>
      <c r="E40" s="52"/>
      <c r="F40" s="11"/>
      <c r="G40" s="11"/>
      <c r="H40" s="138"/>
      <c r="I40" s="60"/>
      <c r="J40" s="11"/>
      <c r="K40" s="11"/>
      <c r="L40" s="52"/>
      <c r="M40" s="52"/>
      <c r="N40" s="49">
        <f>H40</f>
        <v>0</v>
      </c>
      <c r="O40" s="165">
        <f>N40</f>
        <v>0</v>
      </c>
      <c r="P40" s="102"/>
      <c r="Q40" s="52"/>
      <c r="R40" s="146"/>
      <c r="X40"/>
      <c r="Y40"/>
      <c r="Z40"/>
    </row>
    <row r="41" spans="1:41" ht="14.45" customHeight="1" x14ac:dyDescent="0.25">
      <c r="A41" s="111" t="s">
        <v>69</v>
      </c>
      <c r="B41" s="226"/>
      <c r="C41" s="227"/>
      <c r="D41" s="227"/>
      <c r="E41" s="227"/>
      <c r="F41" s="227"/>
      <c r="G41" s="227"/>
      <c r="H41" s="228"/>
      <c r="I41" s="60"/>
      <c r="J41" s="248"/>
      <c r="K41" s="249"/>
      <c r="L41" s="249"/>
      <c r="M41" s="249"/>
      <c r="N41" s="249"/>
      <c r="O41" s="249"/>
      <c r="P41" s="249"/>
      <c r="Q41" s="250"/>
      <c r="R41" s="147"/>
      <c r="X41"/>
      <c r="Y41"/>
      <c r="Z41"/>
    </row>
    <row r="42" spans="1:41" ht="14.45" customHeight="1" x14ac:dyDescent="0.25">
      <c r="A42" s="61" t="s">
        <v>74</v>
      </c>
      <c r="B42" s="11"/>
      <c r="C42" s="11"/>
      <c r="D42" s="11"/>
      <c r="E42" s="52"/>
      <c r="F42" s="11"/>
      <c r="G42" s="11"/>
      <c r="H42" s="138"/>
      <c r="I42" s="60"/>
      <c r="J42" s="11"/>
      <c r="K42" s="11"/>
      <c r="L42" s="52"/>
      <c r="M42" s="52"/>
      <c r="N42" s="49">
        <f>H42</f>
        <v>0</v>
      </c>
      <c r="O42" s="165">
        <f>N42</f>
        <v>0</v>
      </c>
      <c r="P42" s="102"/>
      <c r="Q42" s="52"/>
      <c r="R42" s="146"/>
      <c r="X42"/>
      <c r="Y42"/>
      <c r="Z42"/>
    </row>
    <row r="43" spans="1:41" ht="14.45" customHeight="1" x14ac:dyDescent="0.25">
      <c r="A43" s="150" t="s">
        <v>113</v>
      </c>
      <c r="B43" s="153"/>
      <c r="C43" s="153"/>
      <c r="D43" s="153"/>
      <c r="E43" s="154"/>
      <c r="F43" s="153"/>
      <c r="G43" s="153"/>
      <c r="H43" s="114">
        <f>H38+H40+H42</f>
        <v>0</v>
      </c>
      <c r="I43" s="60"/>
      <c r="J43" s="10"/>
      <c r="K43" s="10"/>
      <c r="L43" s="114"/>
      <c r="M43" s="114"/>
      <c r="N43" s="159">
        <f>N38+N40+N42</f>
        <v>0</v>
      </c>
      <c r="O43" s="159">
        <f>O38+O40+O42</f>
        <v>0</v>
      </c>
      <c r="P43" s="160"/>
      <c r="Q43" s="114"/>
      <c r="R43" s="148"/>
      <c r="X43"/>
      <c r="Y43"/>
      <c r="Z43"/>
    </row>
    <row r="44" spans="1:41" s="45" customFormat="1" ht="22.15" customHeight="1" x14ac:dyDescent="0.25">
      <c r="A44" s="151" t="s">
        <v>114</v>
      </c>
      <c r="B44" s="155"/>
      <c r="C44" s="155"/>
      <c r="D44" s="155"/>
      <c r="E44" s="156"/>
      <c r="F44" s="155"/>
      <c r="G44" s="155"/>
      <c r="H44" s="152">
        <f>H35+H43</f>
        <v>0</v>
      </c>
      <c r="I44" s="60"/>
      <c r="J44" s="161"/>
      <c r="K44" s="161"/>
      <c r="L44" s="162"/>
      <c r="M44" s="162"/>
      <c r="N44" s="121">
        <f>N35+N43</f>
        <v>0</v>
      </c>
      <c r="O44" s="121">
        <f>O35+O43</f>
        <v>0</v>
      </c>
      <c r="P44" s="163"/>
      <c r="Q44" s="162">
        <f>Q35</f>
        <v>0</v>
      </c>
      <c r="R44" s="149"/>
    </row>
    <row r="46" spans="1:41" s="4" customFormat="1" ht="18.75" x14ac:dyDescent="0.25">
      <c r="A46" s="8"/>
      <c r="C46" s="63" t="s">
        <v>115</v>
      </c>
      <c r="D46" s="63"/>
      <c r="E46" s="63"/>
      <c r="F46" s="64"/>
      <c r="G46" s="65"/>
      <c r="H46" s="99">
        <v>0</v>
      </c>
      <c r="I46" s="66"/>
      <c r="J46" s="6"/>
      <c r="K46" s="122" t="s">
        <v>116</v>
      </c>
      <c r="L46" s="123"/>
      <c r="M46" s="123"/>
      <c r="N46" s="124"/>
      <c r="O46" s="124"/>
      <c r="P46" s="125"/>
      <c r="Q46" s="104">
        <f>H46</f>
        <v>0</v>
      </c>
      <c r="R46"/>
      <c r="S46"/>
      <c r="Y46" s="8"/>
      <c r="Z46" s="8"/>
      <c r="AA46" s="8"/>
      <c r="AE46" s="8"/>
      <c r="AF46"/>
      <c r="AG46"/>
      <c r="AH46"/>
      <c r="AI46"/>
      <c r="AJ46"/>
      <c r="AK46"/>
      <c r="AL46"/>
      <c r="AM46"/>
      <c r="AN46"/>
      <c r="AO46"/>
    </row>
    <row r="47" spans="1:41" s="4" customFormat="1" ht="18.75" x14ac:dyDescent="0.25">
      <c r="A47" s="37"/>
      <c r="B47" s="37"/>
      <c r="C47" s="37"/>
      <c r="D47" s="37"/>
      <c r="E47" s="37"/>
      <c r="F47" s="37"/>
      <c r="G47" s="37"/>
      <c r="H47" s="37"/>
      <c r="I47" s="36"/>
      <c r="J47"/>
      <c r="K47" s="20"/>
      <c r="L47" s="35"/>
      <c r="M47" s="35"/>
      <c r="N47" s="35"/>
      <c r="O47" s="35"/>
      <c r="P47" s="38"/>
      <c r="Q47" s="35"/>
      <c r="R47"/>
      <c r="S47"/>
      <c r="Y47" s="8"/>
      <c r="Z47" s="8"/>
      <c r="AA47" s="8"/>
      <c r="AE47" s="8"/>
      <c r="AF47"/>
      <c r="AG47"/>
      <c r="AH47"/>
      <c r="AI47"/>
      <c r="AJ47"/>
      <c r="AK47"/>
      <c r="AL47"/>
      <c r="AM47"/>
      <c r="AN47"/>
      <c r="AO47"/>
    </row>
    <row r="48" spans="1:41" ht="24.75" customHeight="1" thickBot="1" x14ac:dyDescent="0.3">
      <c r="A48" s="4"/>
      <c r="B48" s="4"/>
      <c r="C48" s="4"/>
      <c r="K48" s="67" t="s">
        <v>117</v>
      </c>
      <c r="L48" s="80"/>
      <c r="M48" s="80"/>
      <c r="N48" s="80"/>
      <c r="O48" s="80"/>
      <c r="P48" s="80"/>
      <c r="Q48" s="80"/>
      <c r="R48" s="6"/>
      <c r="S48" s="4"/>
      <c r="Y48"/>
      <c r="Z48"/>
      <c r="AA48" s="8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2" ht="33.75" customHeight="1" x14ac:dyDescent="0.25">
      <c r="B49" s="40"/>
      <c r="C49" s="41"/>
      <c r="E49" s="42"/>
      <c r="G49" s="42"/>
      <c r="H49" s="43"/>
      <c r="I49" s="26"/>
      <c r="J49" s="4"/>
      <c r="K49" s="81"/>
      <c r="L49" s="62" t="s">
        <v>78</v>
      </c>
      <c r="M49" s="62" t="s">
        <v>79</v>
      </c>
      <c r="N49" s="62" t="s">
        <v>80</v>
      </c>
      <c r="O49" s="62" t="s">
        <v>81</v>
      </c>
      <c r="P49" s="62" t="s">
        <v>82</v>
      </c>
      <c r="Q49" s="69" t="s">
        <v>83</v>
      </c>
      <c r="R49" s="30"/>
      <c r="S49" s="4"/>
      <c r="X49" s="17"/>
      <c r="Y49"/>
      <c r="Z49"/>
      <c r="AA49" s="8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2" ht="20.25" customHeight="1" x14ac:dyDescent="0.25">
      <c r="J50" s="4"/>
      <c r="K50" s="82" t="s">
        <v>84</v>
      </c>
      <c r="L50" s="83">
        <f>SUM(IF(SUM(C15:C20)=0,0,1),IF(SUM(C22:C27)=0,0,1),IF(SUM(C29:C34)=0,0,1))</f>
        <v>0</v>
      </c>
      <c r="M50" s="72" t="e">
        <f>ROUND(D35,2)/L50</f>
        <v>#DIV/0!</v>
      </c>
      <c r="N50" s="73">
        <f>D35*10000</f>
        <v>0</v>
      </c>
      <c r="O50" s="73">
        <f>H35</f>
        <v>0</v>
      </c>
      <c r="P50" s="73">
        <f>H43</f>
        <v>0</v>
      </c>
      <c r="Q50" s="74"/>
      <c r="R50" s="31"/>
      <c r="S50" s="24"/>
      <c r="X50" s="17"/>
      <c r="Y50"/>
      <c r="Z50"/>
      <c r="AA50" s="8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2" s="4" customFormat="1" ht="20.25" customHeight="1" thickBot="1" x14ac:dyDescent="0.3">
      <c r="K51" s="85" t="s">
        <v>118</v>
      </c>
      <c r="L51" s="84">
        <f>SUM(IF(SUM(J15:J20)=0,0,1),IF(SUM(J22:J27)=0,0,1),IF(SUM(J29:J34)=0,0,1))</f>
        <v>0</v>
      </c>
      <c r="M51" s="77" t="e">
        <f>ROUND(K35,2)/L51</f>
        <v>#DIV/0!</v>
      </c>
      <c r="N51" s="78">
        <f>K35*10000</f>
        <v>0</v>
      </c>
      <c r="O51" s="78">
        <f>O35</f>
        <v>0</v>
      </c>
      <c r="P51" s="78">
        <f>O43</f>
        <v>0</v>
      </c>
      <c r="Q51" s="79">
        <f>Q35</f>
        <v>0</v>
      </c>
      <c r="R51" s="32"/>
      <c r="S51"/>
      <c r="U51"/>
      <c r="V51"/>
      <c r="W51"/>
      <c r="X51"/>
      <c r="Y51"/>
      <c r="Z51" s="8"/>
      <c r="AA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2" s="4" customFormat="1" ht="20.25" customHeight="1" x14ac:dyDescent="0.25">
      <c r="A52"/>
      <c r="K52" s="59"/>
      <c r="L52" s="58"/>
      <c r="M52" s="54"/>
      <c r="N52" s="55"/>
      <c r="O52" s="56"/>
      <c r="P52" s="56"/>
      <c r="Q52" s="56"/>
      <c r="R52" s="56"/>
      <c r="S52" s="57"/>
      <c r="T52"/>
      <c r="V52"/>
      <c r="W52"/>
      <c r="X52"/>
      <c r="Y52"/>
      <c r="Z52"/>
      <c r="AA52" s="8"/>
      <c r="AB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4" customFormat="1" ht="45.75" customHeight="1" x14ac:dyDescent="0.25">
      <c r="K53" s="87" t="s">
        <v>119</v>
      </c>
      <c r="L53" s="166">
        <f>O50+P50+Q51</f>
        <v>0</v>
      </c>
      <c r="M53" s="168" t="s">
        <v>120</v>
      </c>
      <c r="N53" s="169">
        <f>'INSTRUCTION TECHNIQUE'!O55</f>
        <v>0</v>
      </c>
      <c r="O53" s="169" t="s">
        <v>121</v>
      </c>
      <c r="P53" s="169" t="e">
        <f>(MIN(P54,N53)-Q46)/N54</f>
        <v>#DIV/0!</v>
      </c>
      <c r="Q53" s="169" t="s">
        <v>122</v>
      </c>
      <c r="R53" s="169" t="e">
        <f>MIN(N53,P53,P54)</f>
        <v>#DIV/0!</v>
      </c>
      <c r="S53" s="57"/>
      <c r="T53" s="8"/>
      <c r="V53"/>
      <c r="W53"/>
      <c r="X53"/>
      <c r="Y53"/>
      <c r="Z53"/>
      <c r="AA53" s="8"/>
      <c r="AB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4" customFormat="1" ht="45.75" customHeight="1" x14ac:dyDescent="0.25">
      <c r="K54" s="88"/>
      <c r="L54" s="167"/>
      <c r="M54" s="168" t="s">
        <v>123</v>
      </c>
      <c r="N54" s="170" t="e">
        <f>'INSTRUCTION TECHNIQUE'!O56</f>
        <v>#DIV/0!</v>
      </c>
      <c r="O54" s="169" t="s">
        <v>124</v>
      </c>
      <c r="P54" s="169">
        <f>O51+P51+Q51</f>
        <v>0</v>
      </c>
      <c r="Q54" s="169" t="s">
        <v>125</v>
      </c>
      <c r="R54" s="171" t="e">
        <f>R53*N54</f>
        <v>#DIV/0!</v>
      </c>
      <c r="S54" s="57"/>
      <c r="T54"/>
      <c r="V54"/>
      <c r="W54"/>
      <c r="X54"/>
      <c r="Y54"/>
      <c r="Z54"/>
      <c r="AA54" s="8"/>
      <c r="AB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7" spans="1:42" x14ac:dyDescent="0.25">
      <c r="X57"/>
      <c r="Y57"/>
      <c r="Z57"/>
    </row>
    <row r="58" spans="1:42" x14ac:dyDescent="0.25">
      <c r="X58"/>
      <c r="Y58"/>
      <c r="Z58"/>
    </row>
  </sheetData>
  <mergeCells count="19">
    <mergeCell ref="A1:H1"/>
    <mergeCell ref="A6:H6"/>
    <mergeCell ref="A11:H11"/>
    <mergeCell ref="J11:Q11"/>
    <mergeCell ref="A12:H12"/>
    <mergeCell ref="J12:Q12"/>
    <mergeCell ref="B41:H41"/>
    <mergeCell ref="J41:Q41"/>
    <mergeCell ref="B14:H14"/>
    <mergeCell ref="J14:Q14"/>
    <mergeCell ref="B21:H21"/>
    <mergeCell ref="J21:Q21"/>
    <mergeCell ref="B28:H28"/>
    <mergeCell ref="J28:Q28"/>
    <mergeCell ref="B36:H36"/>
    <mergeCell ref="B37:H37"/>
    <mergeCell ref="J37:Q37"/>
    <mergeCell ref="B39:H39"/>
    <mergeCell ref="J39:Q39"/>
  </mergeCells>
  <pageMargins left="0.7" right="0.7" top="0.75" bottom="0.75" header="0.3" footer="0.3"/>
  <pageSetup paperSize="8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'Liste deroulante'!$A$3:$A$23</xm:f>
          </x14:formula1>
          <xm:sqref>A15:A20 A22:A27 A29:A34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2A706AE86E44982AA3DD219A80C36" ma:contentTypeVersion="4" ma:contentTypeDescription="Create a new document." ma:contentTypeScope="" ma:versionID="7963a2b755c35ada4963fd7fb64535cf">
  <xsd:schema xmlns:xsd="http://www.w3.org/2001/XMLSchema" xmlns:xs="http://www.w3.org/2001/XMLSchema" xmlns:p="http://schemas.microsoft.com/office/2006/metadata/properties" xmlns:ns2="0380ba60-56ab-41f7-9377-69a6d1401b2e" targetNamespace="http://schemas.microsoft.com/office/2006/metadata/properties" ma:root="true" ma:fieldsID="700b211024699de36a05ec815d223234" ns2:_="">
    <xsd:import namespace="0380ba60-56ab-41f7-9377-69a6d1401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0ba60-56ab-41f7-9377-69a6d1401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7F31B3-2436-42BF-959F-11CC12FF1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15632-7155-43D6-AA36-899413D3B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0ba60-56ab-41f7-9377-69a6d1401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41A2CE-2C82-4ADF-8DD3-F396C9EA120E}">
  <ds:schemaRefs>
    <ds:schemaRef ds:uri="0380ba60-56ab-41f7-9377-69a6d1401b2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deroulante</vt:lpstr>
      <vt:lpstr>INSTRUCTION TECHNIQUE</vt:lpstr>
      <vt:lpstr>INSTRUCTION FINANCIERE</vt:lpstr>
    </vt:vector>
  </TitlesOfParts>
  <Manager/>
  <Company>Aesn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DFIR;DPI</dc:creator>
  <cp:keywords/>
  <dc:description/>
  <cp:lastModifiedBy>Sandrine HENRY</cp:lastModifiedBy>
  <cp:revision/>
  <dcterms:created xsi:type="dcterms:W3CDTF">2018-03-26T12:30:54Z</dcterms:created>
  <dcterms:modified xsi:type="dcterms:W3CDTF">2026-03-09T13:48:32Z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0x010100F9C2A706AE86E44982AA3DD219A80C36</vt:lpwstr>
  </property>
</Properties>
</file>